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75" windowWidth="7680" windowHeight="9120" tabRatio="709" activeTab="6"/>
  </bookViews>
  <sheets>
    <sheet name="PL" sheetId="1" r:id="rId1"/>
    <sheet name="BS" sheetId="2" r:id="rId2"/>
    <sheet name="CE" sheetId="3" r:id="rId3"/>
    <sheet name="CF" sheetId="4" r:id="rId4"/>
    <sheet name="N" sheetId="5" r:id="rId5"/>
    <sheet name="N1" sheetId="6" r:id="rId6"/>
    <sheet name="N2" sheetId="7" r:id="rId7"/>
  </sheets>
  <externalReferences>
    <externalReference r:id="rId10"/>
  </externalReferences>
  <definedNames>
    <definedName name="_xlnm.Print_Area" localSheetId="5">'N1'!$A:$IV</definedName>
  </definedNames>
  <calcPr fullCalcOnLoad="1"/>
</workbook>
</file>

<file path=xl/sharedStrings.xml><?xml version="1.0" encoding="utf-8"?>
<sst xmlns="http://schemas.openxmlformats.org/spreadsheetml/2006/main" count="383" uniqueCount="254">
  <si>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</si>
  <si>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</si>
  <si>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</si>
  <si>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</si>
  <si>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</si>
  <si>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</si>
  <si>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</si>
  <si>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</si>
  <si>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</si>
  <si>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</si>
  <si>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</si>
  <si>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</si>
  <si>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</si>
  <si>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</si>
  <si>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</si>
  <si>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</si>
  <si>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</si>
  <si>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</si>
  <si>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</si>
  <si>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</si>
  <si>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</si>
  <si>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2)</t>
  </si>
  <si>
    <t>AS AT</t>
  </si>
  <si>
    <t>END OF</t>
  </si>
  <si>
    <t>PRECEDING</t>
  </si>
  <si>
    <t>FINANCIAL</t>
  </si>
  <si>
    <t>YEAR END</t>
  </si>
  <si>
    <t>(Unaudited)</t>
  </si>
  <si>
    <t>(Audited)</t>
  </si>
  <si>
    <t>3)</t>
  </si>
  <si>
    <t>4)</t>
  </si>
  <si>
    <t>Current Assets</t>
  </si>
  <si>
    <t>6)</t>
  </si>
  <si>
    <t>Current Liabilities</t>
  </si>
  <si>
    <t>Short Term Borrowings</t>
  </si>
  <si>
    <t>Provision for Taxation</t>
  </si>
  <si>
    <t>7)</t>
  </si>
  <si>
    <t>8)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</si>
  <si>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</si>
  <si>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</si>
  <si>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</si>
  <si>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</si>
  <si>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</si>
  <si>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</si>
  <si>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Exchange Reserve</t>
  </si>
  <si>
    <t>Minority Interest</t>
  </si>
  <si>
    <t>Long Term Borrowings</t>
  </si>
  <si>
    <t>11)</t>
  </si>
  <si>
    <t>Other Long Term Liabilities</t>
  </si>
  <si>
    <t>12)</t>
  </si>
  <si>
    <t>Accounting Policies</t>
  </si>
  <si>
    <t>Exceptional Items</t>
  </si>
  <si>
    <t>Malaysian taxation</t>
  </si>
  <si>
    <t xml:space="preserve"> - Current Year</t>
  </si>
  <si>
    <t xml:space="preserve"> - Prior Year</t>
  </si>
  <si>
    <t>Deferred tax</t>
  </si>
  <si>
    <t>Foreign tax</t>
  </si>
  <si>
    <t>5)</t>
  </si>
  <si>
    <t>Seasonal Or Cyclical Factors</t>
  </si>
  <si>
    <t>Group Borrowings</t>
  </si>
  <si>
    <t xml:space="preserve">Secured Loans </t>
  </si>
  <si>
    <t>Unsecured Loans</t>
  </si>
  <si>
    <t xml:space="preserve">Short term </t>
  </si>
  <si>
    <t>Long term</t>
  </si>
  <si>
    <t>13)</t>
  </si>
  <si>
    <t>14)</t>
  </si>
  <si>
    <t>15)</t>
  </si>
  <si>
    <t>Material Litigation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</si>
  <si>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</si>
  <si>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</si>
  <si>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</si>
  <si>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</si>
  <si>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</si>
  <si>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</si>
  <si>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</si>
  <si>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</si>
  <si>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19)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</si>
  <si>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</si>
  <si>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</si>
  <si>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</si>
  <si>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</si>
  <si>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</si>
  <si>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</si>
  <si>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</si>
  <si>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</si>
  <si>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>18)</t>
  </si>
  <si>
    <t>Review Of Performance</t>
  </si>
  <si>
    <t>Thailand</t>
  </si>
  <si>
    <t>Revenue</t>
  </si>
  <si>
    <t>Finance costs</t>
  </si>
  <si>
    <t>Income tax</t>
  </si>
  <si>
    <t>Property, plant and equipment</t>
  </si>
  <si>
    <t>Investment property</t>
  </si>
  <si>
    <t>Goodwill on consolidation</t>
  </si>
  <si>
    <t>Other long term assets</t>
  </si>
  <si>
    <t>Inventories</t>
  </si>
  <si>
    <t>Net tangible assets per share (RM)</t>
  </si>
  <si>
    <t>There is no profit forecast nor profit guarantee issued by the Group.</t>
  </si>
  <si>
    <t>Singapore Dollars</t>
  </si>
  <si>
    <t>CONDENSED CONSOLIDATED INCOME STATEMENT</t>
  </si>
  <si>
    <t>Other operating income</t>
  </si>
  <si>
    <t>Operating expenses</t>
  </si>
  <si>
    <t xml:space="preserve">Earnings per share </t>
  </si>
  <si>
    <t>N/A</t>
  </si>
  <si>
    <t>CONDENSED CONSOLIDATED BALANCE SHEET</t>
  </si>
  <si>
    <t>Trade and other receivables</t>
  </si>
  <si>
    <t>Trade and other payables</t>
  </si>
  <si>
    <t>Tax recoverable</t>
  </si>
  <si>
    <t>Fully diluted (sen)</t>
  </si>
  <si>
    <t>CASH FLOW FROM OPERATING ACTIVITIES</t>
  </si>
  <si>
    <t>Adjustment for</t>
  </si>
  <si>
    <t>Bad debts written off</t>
  </si>
  <si>
    <t>Fixed asset written off</t>
  </si>
  <si>
    <t>Provision for doubtful debts</t>
  </si>
  <si>
    <t>Operating profit before taxation</t>
  </si>
  <si>
    <t>Interest paid</t>
  </si>
  <si>
    <t>Taxation paid</t>
  </si>
  <si>
    <t>Net cash from operating activities</t>
  </si>
  <si>
    <t>CASH FLOW FROM INVESTING ACTIVITIES</t>
  </si>
  <si>
    <t>Net cash from investing activities</t>
  </si>
  <si>
    <t>CASH FLOW FROM FINANCING ACTIVITIES</t>
  </si>
  <si>
    <t>Bank borrowings</t>
  </si>
  <si>
    <t>CONDENSED CONSOLIDATED CASH FLOW STATEMENT</t>
  </si>
  <si>
    <t>PERIOD</t>
  </si>
  <si>
    <t>ENDED</t>
  </si>
  <si>
    <t>Non operating items</t>
  </si>
  <si>
    <t>Net change in current assets</t>
  </si>
  <si>
    <t>Net change in current liabilities</t>
  </si>
  <si>
    <t>Other investment</t>
  </si>
  <si>
    <t xml:space="preserve">Share </t>
  </si>
  <si>
    <t>Share Premium</t>
  </si>
  <si>
    <t xml:space="preserve">Translation </t>
  </si>
  <si>
    <t xml:space="preserve">Retained </t>
  </si>
  <si>
    <t>capital</t>
  </si>
  <si>
    <t>reserve</t>
  </si>
  <si>
    <t>profit</t>
  </si>
  <si>
    <t>Total</t>
  </si>
  <si>
    <t>Distributable</t>
  </si>
  <si>
    <t>Non Distributable</t>
  </si>
  <si>
    <t>Preceding annual statements</t>
  </si>
  <si>
    <t>Changes in debt and equity</t>
  </si>
  <si>
    <t>Dividends paid</t>
  </si>
  <si>
    <t xml:space="preserve">9) </t>
  </si>
  <si>
    <t xml:space="preserve">INDIVIDUAL </t>
  </si>
  <si>
    <t xml:space="preserve">CUMULATIVE </t>
  </si>
  <si>
    <t>23)</t>
  </si>
  <si>
    <t>Commentary on the Outlook for the Group</t>
  </si>
  <si>
    <t xml:space="preserve">CONDENSED CONSOLIDATED STATEMENT OF CHANGES IN EQUITY </t>
  </si>
  <si>
    <t>24)</t>
  </si>
  <si>
    <t>The condensed consolidated income statement should be read in conjunction with the annual financial statement for the year ended</t>
  </si>
  <si>
    <t>Reserves</t>
  </si>
  <si>
    <t xml:space="preserve">The condensed consolidated cash flow statement should be read in conjunction with the annual financial statement </t>
  </si>
  <si>
    <t>The condensed consolidated statement of changes in equity should be read in conjunction with the annual financial statement</t>
  </si>
  <si>
    <t>The interim financial report  has been prepared in accordance with MASB 26 : Interim Financial Reporting.</t>
  </si>
  <si>
    <t>22)</t>
  </si>
  <si>
    <t>Retained Profit (Restated)</t>
  </si>
  <si>
    <t>Deferred taxation (Restated)</t>
  </si>
  <si>
    <t>As at 1 July</t>
  </si>
  <si>
    <t>MONTH</t>
  </si>
  <si>
    <t>Dividend paid</t>
  </si>
  <si>
    <t>10)</t>
  </si>
  <si>
    <t>25)</t>
  </si>
  <si>
    <t>Earnings Per Share</t>
  </si>
  <si>
    <t>Group did not hold any quoted investment.</t>
  </si>
  <si>
    <t>adopted a policy of regular revaluations of such asset. As permitted under the transitional provisions of MASB 15,</t>
  </si>
  <si>
    <t>ADDITIONAL NOTES  AS REQUIRED BY KUALA LUMPUR STOCK EXCHANGE</t>
  </si>
  <si>
    <t>these assets continue to be stated at their 1997 valuation less accumulated depreciation.</t>
  </si>
  <si>
    <t>manufacturing and processing of plastic injection molded parts.</t>
  </si>
  <si>
    <t xml:space="preserve">Dividend </t>
  </si>
  <si>
    <t>Corporate Proposal</t>
  </si>
  <si>
    <t>The interim financial report should be read in conjunction with the audited financial statements of the Group for the</t>
  </si>
  <si>
    <t>NOTES TO CONDENSED ACCOUNTS</t>
  </si>
  <si>
    <t>There was no material seasonal or cyclical factors that has affected the financial performance of the Group. However,</t>
  </si>
  <si>
    <t>Changes in estimates</t>
  </si>
  <si>
    <t>Valuation of property, plant and equipment</t>
  </si>
  <si>
    <t>Material events subsequent to the end of the reporting quarter</t>
  </si>
  <si>
    <t>Changes in composition of the Group</t>
  </si>
  <si>
    <t>Contingent liabilities or contingent assets</t>
  </si>
  <si>
    <t>Off Balance Sheet Financial Instrument</t>
  </si>
  <si>
    <t>Comparison with the preceding Quarterly Result</t>
  </si>
  <si>
    <t>date of this report has substantially affected the Group performance.</t>
  </si>
  <si>
    <t xml:space="preserve">The disproportionate tax charged for the current quarter was mainly due to the unavailability of the group relief for </t>
  </si>
  <si>
    <t>Non cash items</t>
  </si>
  <si>
    <t>EFFECT OF EXCHANGE RATE CHANGES</t>
  </si>
  <si>
    <t>NET INCREASE / (DECREASE) IN CASH AND CASH EQUIVALENT</t>
  </si>
  <si>
    <t>Net cash from financing activities</t>
  </si>
  <si>
    <t>Profit / (Loss) from operation</t>
  </si>
  <si>
    <t>Net profit / (loss) for the period</t>
  </si>
  <si>
    <t>Net Current Assets</t>
  </si>
  <si>
    <t>Basic (sen)</t>
  </si>
  <si>
    <t>Deferred tax asset</t>
  </si>
  <si>
    <t>30/09/2003</t>
  </si>
  <si>
    <t xml:space="preserve">THREE </t>
  </si>
  <si>
    <t>Net loss for the period</t>
  </si>
  <si>
    <t>Profit / (Loss) before income tax</t>
  </si>
  <si>
    <t>Profit / (Loss) before taxation</t>
  </si>
  <si>
    <t>Cash (used in) / generated from operations</t>
  </si>
  <si>
    <t>Purchase or Disposals of Quoted Investment</t>
  </si>
  <si>
    <t>Foreign borrowings in Ringgit equivalent are as follows :</t>
  </si>
  <si>
    <t>The Group's performance has not been substantially affected by any other item, transaction or event of  material or unusual</t>
  </si>
  <si>
    <t>Profit on Sales of Unquoted Investment or Properties</t>
  </si>
  <si>
    <t>There were no issuances, cancellations, repurchases, resales and repayment of debts and equity securities for the quarter</t>
  </si>
  <si>
    <t>There were no other business combination, acquisition or disposal of subsidiaries or long term investment, restructuring or</t>
  </si>
  <si>
    <t>discontinuing operation.</t>
  </si>
  <si>
    <t>Expenses for bonus issue</t>
  </si>
  <si>
    <t>CASH AND CASH EQUIVALENT AT THE BEGINNING OF THE QUARTER</t>
  </si>
  <si>
    <t>CASH AND CASH EQUIVALENT AT THE END OF THE QUARTER</t>
  </si>
  <si>
    <t>global economy.</t>
  </si>
  <si>
    <t>Long term investment</t>
  </si>
  <si>
    <t>Intangible assets</t>
  </si>
  <si>
    <t xml:space="preserve">demand for the Group's products is generally dependent on consumers' demand for electronic or electrical products and </t>
  </si>
  <si>
    <t>For this quarter, the group has adopted all extant approved accounting standards.</t>
  </si>
  <si>
    <t>in nature. Neither has any such item, transaction or event that had occurred between the end of the reporting period and the</t>
  </si>
  <si>
    <t>30/09/2004</t>
  </si>
  <si>
    <t>30 June 2004.</t>
  </si>
  <si>
    <t>30 SEPTEMBER 2004</t>
  </si>
  <si>
    <t>ended 30 June 2004.</t>
  </si>
  <si>
    <t>FOR THREE MONTH ENDED 30 SEPTEMBER 2004</t>
  </si>
  <si>
    <t>for the year ended 30 June 2004.</t>
  </si>
  <si>
    <t>30/06/2004</t>
  </si>
  <si>
    <t>There was no profit on sales of investment or properties for the quarter ended 30 September 2004.</t>
  </si>
  <si>
    <t xml:space="preserve">There was no purchase or disposal of quoted investment for the quarter ended 30 September 2004. The Company and the </t>
  </si>
  <si>
    <t>with the accounting policies stated in the annual financial statements of the Group for the year ended 30 June 2004.</t>
  </si>
  <si>
    <t>The preceding annual statements for the year ended 30 June 2004 was unqualified.</t>
  </si>
  <si>
    <t>There were no exceptional items for the quarter ended 30 September 2004.</t>
  </si>
  <si>
    <t>There were no changes in accounting estimates for the quarter ended 30 September 2004.</t>
  </si>
  <si>
    <t>ended 30 September 2004.</t>
  </si>
  <si>
    <t>No dividend was paid for the quarter ended 30 September 2004.</t>
  </si>
  <si>
    <t>The Group does not hold any financial instrument for the financial quarter ended 30 September 2004.</t>
  </si>
  <si>
    <t>The Board of Directors does not recommend any dividend for the quarter ended 30 September 2004.</t>
  </si>
  <si>
    <t>year ended 30 June 2004. The accounting policies adopted in the quarterly financial statements are in accordance</t>
  </si>
  <si>
    <t>Based 41,998,950 ordinary shares</t>
  </si>
  <si>
    <t>Net Profit for the period</t>
  </si>
  <si>
    <t>Bonus issue</t>
  </si>
  <si>
    <t>The company has granted unsecured corporate guarantee amounting to RM 56.7 million to secure banking facilities for its</t>
  </si>
  <si>
    <t>There was no material events subsequent to the end of the period reported.</t>
  </si>
  <si>
    <t>Thai Baht</t>
  </si>
  <si>
    <t xml:space="preserve">The Group did not prepare segmental information by activities because the Group's activity is predominantly in </t>
  </si>
  <si>
    <t>Most landed properties of the Group have not been revalued since they were first revalued in 1997. The Directors have not</t>
  </si>
  <si>
    <t>unabsorbed tax losses of certain subsidiaries in the Group and with utilisation of reinvestment allowance.</t>
  </si>
  <si>
    <t>Translation diff on opening shareholders fund</t>
  </si>
  <si>
    <t>subsidiaries. At the end of the quarter, only RM 25.2 million was utilised.</t>
  </si>
  <si>
    <t>Turnover has increased by 16% as compared to the preceding quarter with stronger Malaysia performance. The Group posted</t>
  </si>
  <si>
    <t>41,998,950 ordinary shares.</t>
  </si>
  <si>
    <t xml:space="preserve">The condensed consolidated balance sheet should be read in conjunction with the annual financial statement for the year </t>
  </si>
  <si>
    <t>2,835,000 ESOS and 2,433,000 ESOS has been accepted. None of the ESOS has been exercised and 150,000 ESOS has lapsed.</t>
  </si>
  <si>
    <t>Persuant to the Employee Share Option Scheme (ESOS) approved on 23 April 2004, as at 30 September 2004 we have offered</t>
  </si>
  <si>
    <t>There is no material litigation as at the date of this report except for labour dispute in Indonesia which amounts to</t>
  </si>
  <si>
    <t>RM 97,000.</t>
  </si>
  <si>
    <t>a net profit before tax of RM 1.74 million against a loss before tax of RM 0.29 million in the previous quarter.</t>
  </si>
  <si>
    <t>All the operation has contributed positively to the Group bottom line except for Thailand operation.</t>
  </si>
  <si>
    <t>The result of the Group for the first quarter ended 30 September 2004 was marginally affected by losses in Thailand operation.</t>
  </si>
  <si>
    <t>29 November 2004</t>
  </si>
  <si>
    <t xml:space="preserve">The calculation of earnings per share for the period is based on profit after taxation of RM 1,406,863 and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</si>
</sst>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0.0_);\(0.0\)"/>
    <numFmt numFmtId="193" formatCode="#,##0;[Red]\(#,##0\)"/>
    <numFmt numFmtId="194" formatCode="#,##0.00_ ;[Red]\-#,##0.00\ "/>
    <numFmt numFmtId="195" formatCode="#,##0.0_ ;[Red]\-#,##0.0\ "/>
    <numFmt numFmtId="196" formatCode="#,##0_ ;[Red]\-#,##0\ "/>
    <numFmt numFmtId="197" formatCode="_(* #,##0.0_);_(* \(#,##0.0\);_(* &quot;-&quot;??_);_(@_)"/>
    <numFmt numFmtId="198" formatCode="#,##0.00_ ;\-#,##0.00\ 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_);_(@_)"/>
    <numFmt numFmtId="202" formatCode="#,##0_ ;\-#,##0\ "/>
    <numFmt numFmtId="203" formatCode="_(* #,##0.000_);_(* \(#,##0.000\);_(* &quot;-&quot;_);_(@_)"/>
    <numFmt numFmtId="204" formatCode="0.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193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93" fontId="6" fillId="0" borderId="0" xfId="0" applyNumberFormat="1" applyFont="1" applyFill="1" applyAlignment="1" quotePrefix="1">
      <alignment horizontal="center"/>
    </xf>
    <xf numFmtId="43" fontId="4" fillId="0" borderId="0" xfId="0" applyNumberFormat="1" applyFont="1" applyFill="1" applyAlignment="1">
      <alignment/>
    </xf>
    <xf numFmtId="184" fontId="4" fillId="0" borderId="0" xfId="15" applyNumberFormat="1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84" fontId="4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43" fontId="4" fillId="0" borderId="2" xfId="15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3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4" fillId="0" borderId="3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41" fontId="4" fillId="0" borderId="0" xfId="0" applyNumberFormat="1" applyFont="1" applyAlignment="1">
      <alignment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5" fillId="0" borderId="0" xfId="0" applyFont="1" applyAlignment="1" quotePrefix="1">
      <alignment horizontal="center"/>
    </xf>
    <xf numFmtId="41" fontId="4" fillId="0" borderId="7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4" fontId="5" fillId="0" borderId="0" xfId="0" applyNumberFormat="1" applyFont="1" applyAlignment="1">
      <alignment horizontal="center"/>
    </xf>
    <xf numFmtId="184" fontId="4" fillId="2" borderId="0" xfId="15" applyNumberFormat="1" applyFont="1" applyFill="1" applyAlignment="1">
      <alignment/>
    </xf>
    <xf numFmtId="41" fontId="4" fillId="0" borderId="5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/>
    </xf>
    <xf numFmtId="41" fontId="4" fillId="0" borderId="5" xfId="0" applyNumberFormat="1" applyFont="1" applyFill="1" applyBorder="1" applyAlignment="1">
      <alignment horizontal="center"/>
    </xf>
    <xf numFmtId="15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247650</xdr:colOff>
      <xdr:row>70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762250" y="10391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LSE%20Q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F"/>
      <sheetName val="CE"/>
      <sheetName val="N"/>
      <sheetName val="N1"/>
      <sheetName val="N2"/>
    </sheetNames>
    <sheetDataSet>
      <sheetData sheetId="0">
        <row r="6">
          <cell r="A6" t="str">
            <v>30 SEPTEMBER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32">
      <selection activeCell="K39" sqref="K39"/>
    </sheetView>
  </sheetViews>
  <sheetFormatPr defaultColWidth="9.33203125" defaultRowHeight="12.75"/>
  <cols>
    <col min="1" max="1" width="3.66015625" style="18" customWidth="1"/>
    <col min="2" max="2" width="4.33203125" style="18" customWidth="1"/>
    <col min="3" max="5" width="9.33203125" style="18" customWidth="1"/>
    <col min="6" max="6" width="19.83203125" style="18" customWidth="1"/>
    <col min="7" max="7" width="12.5" style="18" customWidth="1"/>
    <col min="8" max="8" width="1.66796875" style="18" customWidth="1"/>
    <col min="9" max="9" width="13.5" style="18" customWidth="1"/>
    <col min="10" max="10" width="1.66796875" style="18" customWidth="1"/>
    <col min="11" max="11" width="12.5" style="18" customWidth="1"/>
    <col min="12" max="12" width="1.66796875" style="18" customWidth="1"/>
    <col min="13" max="13" width="13.5" style="18" customWidth="1"/>
    <col min="14" max="16384" width="9.33203125" style="18" customWidth="1"/>
  </cols>
  <sheetData>
    <row r="1" ht="12">
      <c r="A1" s="20"/>
    </row>
    <row r="2" spans="1:13" ht="1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2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2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">
      <c r="A6" s="63" t="s">
        <v>215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">
      <c r="A7" s="64" t="s">
        <v>12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2">
      <c r="A8" s="64" t="s">
        <v>99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6" customHeight="1"/>
    <row r="10" spans="7:13" ht="12">
      <c r="G10" s="64" t="s">
        <v>13</v>
      </c>
      <c r="H10" s="64"/>
      <c r="I10" s="64"/>
      <c r="K10" s="64" t="s">
        <v>14</v>
      </c>
      <c r="L10" s="64"/>
      <c r="M10" s="64"/>
    </row>
    <row r="11" spans="7:9" ht="6" customHeight="1">
      <c r="G11" s="19"/>
      <c r="H11" s="19"/>
      <c r="I11" s="19"/>
    </row>
    <row r="12" spans="7:13" ht="12">
      <c r="G12" s="19" t="s">
        <v>15</v>
      </c>
      <c r="H12" s="19"/>
      <c r="I12" s="19" t="s">
        <v>16</v>
      </c>
      <c r="K12" s="19" t="s">
        <v>15</v>
      </c>
      <c r="L12" s="19"/>
      <c r="M12" s="19" t="s">
        <v>16</v>
      </c>
    </row>
    <row r="13" spans="7:13" ht="12">
      <c r="G13" s="19" t="s">
        <v>17</v>
      </c>
      <c r="H13" s="19"/>
      <c r="I13" s="19" t="s">
        <v>17</v>
      </c>
      <c r="K13" s="19" t="s">
        <v>17</v>
      </c>
      <c r="L13" s="19"/>
      <c r="M13" s="19" t="s">
        <v>17</v>
      </c>
    </row>
    <row r="14" spans="7:13" ht="12">
      <c r="G14" s="19" t="s">
        <v>18</v>
      </c>
      <c r="H14" s="19"/>
      <c r="I14" s="19" t="s">
        <v>18</v>
      </c>
      <c r="K14" s="19" t="s">
        <v>19</v>
      </c>
      <c r="L14" s="19"/>
      <c r="M14" s="19" t="s">
        <v>19</v>
      </c>
    </row>
    <row r="15" spans="7:13" ht="12">
      <c r="G15" s="26" t="s">
        <v>213</v>
      </c>
      <c r="H15" s="19"/>
      <c r="I15" s="26" t="s">
        <v>191</v>
      </c>
      <c r="K15" s="26" t="s">
        <v>213</v>
      </c>
      <c r="L15" s="19"/>
      <c r="M15" s="26" t="s">
        <v>191</v>
      </c>
    </row>
    <row r="16" spans="7:13" ht="12">
      <c r="G16" s="19" t="s">
        <v>8</v>
      </c>
      <c r="H16" s="19"/>
      <c r="I16" s="19" t="s">
        <v>8</v>
      </c>
      <c r="K16" s="19" t="s">
        <v>8</v>
      </c>
      <c r="L16" s="19"/>
      <c r="M16" s="19" t="s">
        <v>8</v>
      </c>
    </row>
    <row r="17" ht="6" customHeight="1">
      <c r="K17" s="37"/>
    </row>
    <row r="18" spans="2:13" ht="12.75" customHeight="1">
      <c r="B18" s="18" t="s">
        <v>88</v>
      </c>
      <c r="G18" s="33">
        <v>35406</v>
      </c>
      <c r="H18" s="33"/>
      <c r="I18" s="33">
        <v>21253</v>
      </c>
      <c r="J18" s="33"/>
      <c r="K18" s="33">
        <v>35406</v>
      </c>
      <c r="L18" s="33"/>
      <c r="M18" s="33">
        <v>21253</v>
      </c>
    </row>
    <row r="19" spans="7:13" ht="12.75" customHeight="1">
      <c r="G19" s="33"/>
      <c r="H19" s="33"/>
      <c r="I19" s="33"/>
      <c r="J19" s="33"/>
      <c r="K19" s="33"/>
      <c r="L19" s="33"/>
      <c r="M19" s="33"/>
    </row>
    <row r="20" spans="2:13" ht="12.75" customHeight="1">
      <c r="B20" s="18" t="s">
        <v>100</v>
      </c>
      <c r="G20" s="33">
        <v>560</v>
      </c>
      <c r="H20" s="33"/>
      <c r="I20" s="33">
        <v>150</v>
      </c>
      <c r="J20" s="33"/>
      <c r="K20" s="33">
        <v>560</v>
      </c>
      <c r="L20" s="33"/>
      <c r="M20" s="33">
        <v>150</v>
      </c>
    </row>
    <row r="21" spans="7:13" ht="12.75" customHeight="1">
      <c r="G21" s="33"/>
      <c r="H21" s="33"/>
      <c r="I21" s="33"/>
      <c r="J21" s="33"/>
      <c r="K21" s="33"/>
      <c r="L21" s="33"/>
      <c r="M21" s="33"/>
    </row>
    <row r="22" spans="2:13" ht="12.75" customHeight="1">
      <c r="B22" s="18" t="s">
        <v>101</v>
      </c>
      <c r="G22" s="33">
        <f>-32005-1848</f>
        <v>-33853</v>
      </c>
      <c r="H22" s="33"/>
      <c r="I22" s="33">
        <v>-22590</v>
      </c>
      <c r="J22" s="33"/>
      <c r="K22" s="33">
        <f>-32005-1848</f>
        <v>-33853</v>
      </c>
      <c r="L22" s="33"/>
      <c r="M22" s="57">
        <v>-22590</v>
      </c>
    </row>
    <row r="23" spans="7:13" ht="12.75" customHeight="1">
      <c r="G23" s="48"/>
      <c r="H23" s="33"/>
      <c r="I23" s="48"/>
      <c r="J23" s="33"/>
      <c r="K23" s="48"/>
      <c r="L23" s="33"/>
      <c r="M23" s="48"/>
    </row>
    <row r="24" spans="7:13" ht="12.75" customHeight="1">
      <c r="G24" s="33"/>
      <c r="H24" s="33"/>
      <c r="I24" s="33"/>
      <c r="J24" s="33"/>
      <c r="K24" s="33"/>
      <c r="L24" s="33"/>
      <c r="M24" s="33"/>
    </row>
    <row r="25" spans="2:13" ht="12.75" customHeight="1">
      <c r="B25" s="18" t="s">
        <v>186</v>
      </c>
      <c r="G25" s="33">
        <f>G18+G20+G22</f>
        <v>2113</v>
      </c>
      <c r="H25" s="33"/>
      <c r="I25" s="33">
        <f>I18+I20+I22</f>
        <v>-1187</v>
      </c>
      <c r="J25" s="33"/>
      <c r="K25" s="33">
        <f>K18+K20+K22</f>
        <v>2113</v>
      </c>
      <c r="L25" s="33"/>
      <c r="M25" s="33">
        <f>M18+M20+M22</f>
        <v>-1187</v>
      </c>
    </row>
    <row r="26" spans="7:13" ht="12.75" customHeight="1">
      <c r="G26" s="33"/>
      <c r="H26" s="33"/>
      <c r="I26" s="33"/>
      <c r="J26" s="33"/>
      <c r="K26" s="33"/>
      <c r="L26" s="33"/>
      <c r="M26" s="33"/>
    </row>
    <row r="27" spans="7:13" ht="12.75" customHeight="1">
      <c r="G27" s="33"/>
      <c r="H27" s="33"/>
      <c r="I27" s="33"/>
      <c r="J27" s="33"/>
      <c r="K27" s="33"/>
      <c r="L27" s="33"/>
      <c r="M27" s="33"/>
    </row>
    <row r="28" spans="2:13" ht="12">
      <c r="B28" s="18" t="s">
        <v>89</v>
      </c>
      <c r="G28" s="33">
        <v>-374</v>
      </c>
      <c r="H28" s="33"/>
      <c r="I28" s="33">
        <v>-286</v>
      </c>
      <c r="J28" s="33"/>
      <c r="K28" s="33">
        <v>-374</v>
      </c>
      <c r="L28" s="33"/>
      <c r="M28" s="33">
        <v>-286</v>
      </c>
    </row>
    <row r="29" spans="7:13" ht="12.75" customHeight="1">
      <c r="G29" s="48"/>
      <c r="H29" s="33"/>
      <c r="I29" s="48"/>
      <c r="J29" s="33"/>
      <c r="K29" s="48"/>
      <c r="L29" s="33"/>
      <c r="M29" s="48"/>
    </row>
    <row r="30" spans="7:13" ht="12.75" customHeight="1">
      <c r="G30" s="33"/>
      <c r="H30" s="33"/>
      <c r="I30" s="33"/>
      <c r="J30" s="33"/>
      <c r="K30" s="33"/>
      <c r="L30" s="33"/>
      <c r="M30" s="33"/>
    </row>
    <row r="31" spans="2:13" ht="12">
      <c r="B31" s="18" t="s">
        <v>194</v>
      </c>
      <c r="G31" s="33">
        <f>G25+G28</f>
        <v>1739</v>
      </c>
      <c r="H31" s="33"/>
      <c r="I31" s="33">
        <f>I25+I28</f>
        <v>-1473</v>
      </c>
      <c r="J31" s="33"/>
      <c r="K31" s="33">
        <f>K25+K28</f>
        <v>1739</v>
      </c>
      <c r="L31" s="33"/>
      <c r="M31" s="33">
        <f>M25+M28</f>
        <v>-1473</v>
      </c>
    </row>
    <row r="32" spans="7:13" ht="12">
      <c r="G32" s="28"/>
      <c r="H32" s="28"/>
      <c r="I32" s="28"/>
      <c r="J32" s="28"/>
      <c r="K32" s="28"/>
      <c r="L32" s="28"/>
      <c r="M32" s="28"/>
    </row>
    <row r="33" spans="2:13" ht="12.75" customHeight="1">
      <c r="B33" s="18" t="s">
        <v>90</v>
      </c>
      <c r="G33" s="28">
        <v>-332</v>
      </c>
      <c r="H33" s="28"/>
      <c r="I33" s="28">
        <v>54</v>
      </c>
      <c r="J33" s="28"/>
      <c r="K33" s="28">
        <v>-332</v>
      </c>
      <c r="L33" s="28"/>
      <c r="M33" s="28">
        <v>54</v>
      </c>
    </row>
    <row r="34" spans="7:13" ht="12">
      <c r="G34" s="28"/>
      <c r="H34" s="28"/>
      <c r="I34" s="28"/>
      <c r="J34" s="28"/>
      <c r="K34" s="28"/>
      <c r="L34" s="28"/>
      <c r="M34" s="28"/>
    </row>
    <row r="35" spans="2:13" ht="12">
      <c r="B35" s="18" t="s">
        <v>187</v>
      </c>
      <c r="G35" s="32">
        <f>G31+G33</f>
        <v>1407</v>
      </c>
      <c r="H35" s="28"/>
      <c r="I35" s="32">
        <f>I31+I33</f>
        <v>-1419</v>
      </c>
      <c r="J35" s="28"/>
      <c r="K35" s="32">
        <f>K31+K33</f>
        <v>1407</v>
      </c>
      <c r="L35" s="28"/>
      <c r="M35" s="32">
        <f>M31+M33</f>
        <v>-1419</v>
      </c>
    </row>
    <row r="36" spans="7:13" ht="12">
      <c r="G36" s="28"/>
      <c r="H36" s="28"/>
      <c r="I36" s="28"/>
      <c r="J36" s="28"/>
      <c r="K36" s="28"/>
      <c r="L36" s="28"/>
      <c r="M36" s="28"/>
    </row>
    <row r="37" ht="12">
      <c r="B37" s="18" t="s">
        <v>102</v>
      </c>
    </row>
    <row r="39" spans="2:13" ht="12">
      <c r="B39" s="18" t="s">
        <v>189</v>
      </c>
      <c r="G39" s="49">
        <f>G35/41999*100</f>
        <v>3.3500797638039</v>
      </c>
      <c r="I39" s="49">
        <f>I35/39999*100</f>
        <v>-3.547588689717243</v>
      </c>
      <c r="K39" s="49">
        <f>K35/41999*100</f>
        <v>3.3500797638039</v>
      </c>
      <c r="M39" s="49">
        <f>M35/39999*100</f>
        <v>-3.547588689717243</v>
      </c>
    </row>
    <row r="40" ht="12">
      <c r="B40" s="18" t="s">
        <v>231</v>
      </c>
    </row>
    <row r="41" ht="6" customHeight="1"/>
    <row r="42" spans="2:13" ht="12">
      <c r="B42" s="18" t="s">
        <v>108</v>
      </c>
      <c r="G42" s="50" t="s">
        <v>103</v>
      </c>
      <c r="I42" s="50" t="s">
        <v>103</v>
      </c>
      <c r="K42" s="50" t="s">
        <v>103</v>
      </c>
      <c r="M42" s="50" t="s">
        <v>103</v>
      </c>
    </row>
    <row r="43" ht="12">
      <c r="B43" s="18" t="s">
        <v>231</v>
      </c>
    </row>
    <row r="45" ht="12">
      <c r="B45" s="18" t="s">
        <v>149</v>
      </c>
    </row>
    <row r="46" ht="12">
      <c r="B46" s="18" t="s">
        <v>214</v>
      </c>
    </row>
  </sheetData>
  <mergeCells count="9">
    <mergeCell ref="A2:M2"/>
    <mergeCell ref="A3:M3"/>
    <mergeCell ref="A4:M4"/>
    <mergeCell ref="A5:M5"/>
    <mergeCell ref="A6:M6"/>
    <mergeCell ref="A7:M7"/>
    <mergeCell ref="A8:M8"/>
    <mergeCell ref="G10:I10"/>
    <mergeCell ref="K10:M10"/>
  </mergeCells>
  <printOptions horizontalCentered="1"/>
  <pageMargins left="0.5" right="0.5" top="0.5" bottom="1" header="0.25" footer="0.5"/>
  <pageSetup fitToHeight="1" fitToWidth="1"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44">
      <selection activeCell="I49" sqref="I49"/>
    </sheetView>
  </sheetViews>
  <sheetFormatPr defaultColWidth="9.33203125" defaultRowHeight="12.75"/>
  <cols>
    <col min="1" max="1" width="4.5" style="40" customWidth="1"/>
    <col min="2" max="2" width="2.66015625" style="40" customWidth="1"/>
    <col min="3" max="6" width="9.33203125" style="40" customWidth="1"/>
    <col min="7" max="7" width="10" style="40" customWidth="1"/>
    <col min="8" max="8" width="9.16015625" style="40" customWidth="1"/>
    <col min="9" max="9" width="18" style="40" customWidth="1"/>
    <col min="10" max="10" width="2" style="40" customWidth="1"/>
    <col min="11" max="11" width="17.16015625" style="40" customWidth="1"/>
    <col min="12" max="16384" width="9.33203125" style="40" customWidth="1"/>
  </cols>
  <sheetData>
    <row r="1" ht="12">
      <c r="A1" s="23"/>
    </row>
    <row r="2" spans="1:11" ht="1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">
      <c r="A4" s="66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2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">
      <c r="A6" s="65" t="str">
        <f>PL!A6</f>
        <v>30 SEPTEMBER 2004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2">
      <c r="A7" s="66" t="s">
        <v>12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2">
      <c r="A8" s="66" t="s">
        <v>104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10" spans="9:11" ht="12">
      <c r="I10" s="3" t="s">
        <v>22</v>
      </c>
      <c r="K10" s="3" t="s">
        <v>22</v>
      </c>
    </row>
    <row r="11" spans="9:11" ht="12">
      <c r="I11" s="3" t="s">
        <v>23</v>
      </c>
      <c r="K11" s="3" t="s">
        <v>24</v>
      </c>
    </row>
    <row r="12" spans="9:11" ht="12">
      <c r="I12" s="3" t="s">
        <v>15</v>
      </c>
      <c r="K12" s="3" t="s">
        <v>25</v>
      </c>
    </row>
    <row r="13" spans="9:11" ht="12">
      <c r="I13" s="3" t="s">
        <v>18</v>
      </c>
      <c r="K13" s="3" t="s">
        <v>26</v>
      </c>
    </row>
    <row r="14" spans="9:11" ht="12">
      <c r="I14" s="55" t="s">
        <v>213</v>
      </c>
      <c r="K14" s="58">
        <v>38168</v>
      </c>
    </row>
    <row r="15" spans="9:11" ht="12">
      <c r="I15" s="3" t="s">
        <v>8</v>
      </c>
      <c r="K15" s="3" t="s">
        <v>8</v>
      </c>
    </row>
    <row r="16" spans="9:11" ht="12">
      <c r="I16" s="3" t="s">
        <v>27</v>
      </c>
      <c r="K16" s="3" t="s">
        <v>28</v>
      </c>
    </row>
    <row r="17" ht="6.75" customHeight="1"/>
    <row r="18" spans="2:11" ht="12">
      <c r="B18" s="40" t="s">
        <v>91</v>
      </c>
      <c r="H18" s="41"/>
      <c r="I18" s="41">
        <f>74648+3+1</f>
        <v>74652</v>
      </c>
      <c r="K18" s="41">
        <v>73628</v>
      </c>
    </row>
    <row r="19" spans="8:11" ht="6.75" customHeight="1">
      <c r="H19" s="41"/>
      <c r="I19" s="41"/>
      <c r="K19" s="41"/>
    </row>
    <row r="20" spans="2:11" ht="12.75" customHeight="1">
      <c r="B20" s="40" t="s">
        <v>92</v>
      </c>
      <c r="H20" s="41"/>
      <c r="I20" s="41"/>
      <c r="K20" s="41"/>
    </row>
    <row r="21" spans="8:11" ht="6" customHeight="1">
      <c r="H21" s="41"/>
      <c r="I21" s="41"/>
      <c r="K21" s="41"/>
    </row>
    <row r="22" spans="2:11" ht="12">
      <c r="B22" s="40" t="s">
        <v>190</v>
      </c>
      <c r="H22" s="41"/>
      <c r="I22" s="41">
        <v>324</v>
      </c>
      <c r="K22" s="41">
        <v>324</v>
      </c>
    </row>
    <row r="23" spans="8:11" ht="6.75" customHeight="1">
      <c r="H23" s="41"/>
      <c r="I23" s="41"/>
      <c r="K23" s="41"/>
    </row>
    <row r="24" spans="2:11" ht="12">
      <c r="B24" s="40" t="s">
        <v>208</v>
      </c>
      <c r="H24" s="41"/>
      <c r="I24" s="41">
        <v>0</v>
      </c>
      <c r="K24" s="41">
        <v>0</v>
      </c>
    </row>
    <row r="25" spans="8:11" ht="6.75" customHeight="1">
      <c r="H25" s="41"/>
      <c r="I25" s="41"/>
      <c r="K25" s="41"/>
    </row>
    <row r="26" spans="2:11" ht="12.75" customHeight="1">
      <c r="B26" s="40" t="s">
        <v>93</v>
      </c>
      <c r="H26" s="41"/>
      <c r="I26" s="41">
        <v>0</v>
      </c>
      <c r="K26" s="41">
        <v>0</v>
      </c>
    </row>
    <row r="27" spans="8:11" ht="6.75" customHeight="1">
      <c r="H27" s="41"/>
      <c r="I27" s="41"/>
      <c r="K27" s="41"/>
    </row>
    <row r="28" spans="2:11" ht="12">
      <c r="B28" s="40" t="s">
        <v>209</v>
      </c>
      <c r="H28" s="41"/>
      <c r="I28" s="41">
        <v>0</v>
      </c>
      <c r="K28" s="41">
        <v>0</v>
      </c>
    </row>
    <row r="29" spans="8:11" ht="5.25" customHeight="1">
      <c r="H29" s="41"/>
      <c r="I29" s="41"/>
      <c r="K29" s="41"/>
    </row>
    <row r="30" spans="2:11" ht="12">
      <c r="B30" s="40" t="s">
        <v>94</v>
      </c>
      <c r="H30" s="41"/>
      <c r="I30" s="41">
        <v>0</v>
      </c>
      <c r="K30" s="41">
        <v>0</v>
      </c>
    </row>
    <row r="31" spans="8:11" ht="6.75" customHeight="1">
      <c r="H31" s="41"/>
      <c r="I31" s="41"/>
      <c r="K31" s="41"/>
    </row>
    <row r="32" spans="2:11" ht="12">
      <c r="B32" s="40" t="s">
        <v>31</v>
      </c>
      <c r="H32" s="41"/>
      <c r="I32" s="41"/>
      <c r="K32" s="41"/>
    </row>
    <row r="33" spans="3:11" ht="12">
      <c r="C33" s="40" t="s">
        <v>95</v>
      </c>
      <c r="H33" s="41"/>
      <c r="I33" s="42">
        <v>29378</v>
      </c>
      <c r="K33" s="42">
        <v>26225</v>
      </c>
    </row>
    <row r="34" spans="3:11" ht="12">
      <c r="C34" s="40" t="s">
        <v>105</v>
      </c>
      <c r="H34" s="41"/>
      <c r="I34" s="43">
        <f>31660+4659</f>
        <v>36319</v>
      </c>
      <c r="K34" s="43">
        <f>27214+3394</f>
        <v>30608</v>
      </c>
    </row>
    <row r="35" spans="3:11" ht="12">
      <c r="C35" s="40" t="s">
        <v>107</v>
      </c>
      <c r="H35" s="41"/>
      <c r="I35" s="43">
        <v>2630</v>
      </c>
      <c r="K35" s="43">
        <v>2670</v>
      </c>
    </row>
    <row r="36" spans="3:11" ht="12">
      <c r="C36" s="40" t="s">
        <v>7</v>
      </c>
      <c r="H36" s="41"/>
      <c r="I36" s="44">
        <v>1784</v>
      </c>
      <c r="K36" s="44">
        <v>1675</v>
      </c>
    </row>
    <row r="37" spans="8:11" ht="12">
      <c r="H37" s="41"/>
      <c r="I37" s="45">
        <f>SUM(I33:I36)</f>
        <v>70111</v>
      </c>
      <c r="K37" s="45">
        <f>SUM(K33:K36)</f>
        <v>61178</v>
      </c>
    </row>
    <row r="38" spans="2:11" ht="12">
      <c r="B38" s="40" t="s">
        <v>33</v>
      </c>
      <c r="H38" s="41"/>
      <c r="I38" s="41"/>
      <c r="K38" s="41"/>
    </row>
    <row r="39" spans="3:11" ht="12">
      <c r="C39" s="40" t="s">
        <v>34</v>
      </c>
      <c r="H39" s="41"/>
      <c r="I39" s="42">
        <v>22827</v>
      </c>
      <c r="K39" s="42">
        <v>22990</v>
      </c>
    </row>
    <row r="40" spans="3:11" ht="12">
      <c r="C40" s="40" t="s">
        <v>106</v>
      </c>
      <c r="H40" s="41"/>
      <c r="I40" s="43">
        <f>19126+9701</f>
        <v>28827</v>
      </c>
      <c r="K40" s="43">
        <f>14408+8239</f>
        <v>22647</v>
      </c>
    </row>
    <row r="41" spans="3:11" ht="12">
      <c r="C41" s="40" t="s">
        <v>35</v>
      </c>
      <c r="H41" s="41"/>
      <c r="I41" s="44">
        <v>361</v>
      </c>
      <c r="K41" s="44">
        <v>14</v>
      </c>
    </row>
    <row r="42" spans="8:11" ht="12">
      <c r="H42" s="41"/>
      <c r="I42" s="41">
        <f>SUM(I39:I41)</f>
        <v>52015</v>
      </c>
      <c r="K42" s="41">
        <f>SUM(K39:K41)</f>
        <v>45651</v>
      </c>
    </row>
    <row r="43" spans="8:11" ht="6" customHeight="1">
      <c r="H43" s="41"/>
      <c r="I43" s="41"/>
      <c r="K43" s="41"/>
    </row>
    <row r="44" spans="2:11" ht="12">
      <c r="B44" s="40" t="s">
        <v>188</v>
      </c>
      <c r="H44" s="41"/>
      <c r="I44" s="41">
        <f>I37-I42</f>
        <v>18096</v>
      </c>
      <c r="K44" s="41">
        <f>K37-K42</f>
        <v>15527</v>
      </c>
    </row>
    <row r="45" spans="8:11" ht="6" customHeight="1">
      <c r="H45" s="41"/>
      <c r="I45" s="41"/>
      <c r="K45" s="41"/>
    </row>
    <row r="46" spans="8:11" ht="12">
      <c r="H46" s="41"/>
      <c r="I46" s="46">
        <f>I44+I18+I22+I24+I28+I20+I30+I26</f>
        <v>93072</v>
      </c>
      <c r="K46" s="46">
        <f>K44+K18+K22+K24+K28+K20+K30+K26</f>
        <v>89479</v>
      </c>
    </row>
    <row r="47" spans="8:11" ht="5.25" customHeight="1">
      <c r="H47" s="41"/>
      <c r="I47" s="41"/>
      <c r="K47" s="41"/>
    </row>
    <row r="48" spans="2:11" ht="12">
      <c r="B48" s="40" t="s">
        <v>38</v>
      </c>
      <c r="H48" s="41"/>
      <c r="I48" s="41"/>
      <c r="K48" s="41"/>
    </row>
    <row r="49" spans="2:11" ht="12">
      <c r="B49" s="40" t="s">
        <v>39</v>
      </c>
      <c r="H49" s="41"/>
      <c r="I49" s="42">
        <v>41999</v>
      </c>
      <c r="K49" s="42">
        <v>41999</v>
      </c>
    </row>
    <row r="50" spans="2:11" ht="12">
      <c r="B50" s="40" t="s">
        <v>150</v>
      </c>
      <c r="H50" s="41"/>
      <c r="I50" s="43"/>
      <c r="K50" s="43"/>
    </row>
    <row r="51" spans="3:11" ht="12">
      <c r="C51" s="40" t="s">
        <v>40</v>
      </c>
      <c r="H51" s="41"/>
      <c r="I51" s="43">
        <v>9532</v>
      </c>
      <c r="K51" s="43">
        <v>9532</v>
      </c>
    </row>
    <row r="52" spans="3:11" ht="12">
      <c r="C52" s="40" t="s">
        <v>41</v>
      </c>
      <c r="H52" s="41"/>
      <c r="I52" s="43">
        <v>0</v>
      </c>
      <c r="K52" s="43">
        <v>0</v>
      </c>
    </row>
    <row r="53" spans="3:12" ht="12">
      <c r="C53" s="40" t="s">
        <v>42</v>
      </c>
      <c r="H53" s="41"/>
      <c r="I53" s="43">
        <v>0</v>
      </c>
      <c r="K53" s="43">
        <v>0</v>
      </c>
      <c r="L53" s="41"/>
    </row>
    <row r="54" spans="3:11" ht="12">
      <c r="C54" s="40" t="s">
        <v>43</v>
      </c>
      <c r="H54" s="41"/>
      <c r="I54" s="43">
        <v>0</v>
      </c>
      <c r="K54" s="43">
        <v>0</v>
      </c>
    </row>
    <row r="55" spans="3:12" ht="12">
      <c r="C55" s="40" t="s">
        <v>44</v>
      </c>
      <c r="H55" s="41"/>
      <c r="I55" s="43">
        <v>867</v>
      </c>
      <c r="K55" s="43">
        <v>919</v>
      </c>
      <c r="L55" s="41"/>
    </row>
    <row r="56" spans="3:11" ht="12">
      <c r="C56" s="40" t="s">
        <v>155</v>
      </c>
      <c r="H56" s="41"/>
      <c r="I56" s="44">
        <v>30381</v>
      </c>
      <c r="K56" s="44">
        <v>28975</v>
      </c>
    </row>
    <row r="57" spans="8:11" ht="12">
      <c r="H57" s="41"/>
      <c r="I57" s="41">
        <f>SUM(I49:I56)</f>
        <v>82779</v>
      </c>
      <c r="K57" s="41">
        <f>SUM(K49:K56)</f>
        <v>81425</v>
      </c>
    </row>
    <row r="58" spans="8:11" ht="6" customHeight="1">
      <c r="H58" s="41"/>
      <c r="I58" s="41"/>
      <c r="K58" s="41"/>
    </row>
    <row r="59" spans="2:11" ht="12">
      <c r="B59" s="40" t="s">
        <v>45</v>
      </c>
      <c r="H59" s="41"/>
      <c r="I59" s="41">
        <v>0</v>
      </c>
      <c r="K59" s="41">
        <v>0</v>
      </c>
    </row>
    <row r="60" spans="8:11" ht="6.75" customHeight="1">
      <c r="H60" s="41"/>
      <c r="I60" s="41"/>
      <c r="K60" s="41"/>
    </row>
    <row r="61" spans="2:11" ht="12">
      <c r="B61" s="40" t="s">
        <v>46</v>
      </c>
      <c r="H61" s="41"/>
      <c r="I61" s="41">
        <v>2377</v>
      </c>
      <c r="K61" s="41">
        <v>138</v>
      </c>
    </row>
    <row r="62" spans="8:11" ht="12">
      <c r="H62" s="41"/>
      <c r="I62" s="41"/>
      <c r="K62" s="41"/>
    </row>
    <row r="63" spans="2:11" ht="12">
      <c r="B63" s="40" t="s">
        <v>48</v>
      </c>
      <c r="H63" s="41"/>
      <c r="I63" s="41">
        <v>0</v>
      </c>
      <c r="K63" s="41">
        <v>0</v>
      </c>
    </row>
    <row r="64" spans="8:11" ht="5.25" customHeight="1">
      <c r="H64" s="41"/>
      <c r="I64" s="41"/>
      <c r="K64" s="41"/>
    </row>
    <row r="65" spans="2:11" ht="12">
      <c r="B65" s="40" t="s">
        <v>156</v>
      </c>
      <c r="H65" s="41"/>
      <c r="I65" s="41">
        <f>7592+324</f>
        <v>7916</v>
      </c>
      <c r="K65" s="41">
        <v>7916</v>
      </c>
    </row>
    <row r="66" spans="8:11" ht="6.75" customHeight="1">
      <c r="H66" s="41"/>
      <c r="I66" s="41"/>
      <c r="K66" s="41"/>
    </row>
    <row r="67" spans="8:11" ht="12">
      <c r="H67" s="41"/>
      <c r="I67" s="46">
        <f>I57+I61+I63+I65</f>
        <v>93072</v>
      </c>
      <c r="K67" s="46">
        <f>K57+K61+K63+K65</f>
        <v>89479</v>
      </c>
    </row>
    <row r="68" spans="8:11" ht="6" customHeight="1">
      <c r="H68" s="41"/>
      <c r="I68" s="41"/>
      <c r="K68" s="41"/>
    </row>
    <row r="69" spans="2:11" ht="12">
      <c r="B69" s="40" t="s">
        <v>96</v>
      </c>
      <c r="H69" s="41"/>
      <c r="I69" s="47">
        <f>(I57-I22)/I49</f>
        <v>1.9632610300245243</v>
      </c>
      <c r="K69" s="47">
        <f>(K57-K22)/K49</f>
        <v>1.931022167194457</v>
      </c>
    </row>
    <row r="71" ht="12">
      <c r="B71" s="40" t="s">
        <v>244</v>
      </c>
    </row>
    <row r="72" ht="12">
      <c r="B72" s="40" t="s">
        <v>216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25" right="0.5" top="0" bottom="1" header="0.5" footer="0.5"/>
  <pageSetup fitToHeight="1" fitToWidth="1" horizontalDpi="360" verticalDpi="36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workbookViewId="0" topLeftCell="A34">
      <selection activeCell="G38" sqref="G38"/>
    </sheetView>
  </sheetViews>
  <sheetFormatPr defaultColWidth="9.33203125" defaultRowHeight="12.75"/>
  <cols>
    <col min="1" max="1" width="2.16015625" style="18" customWidth="1"/>
    <col min="2" max="3" width="9.33203125" style="18" customWidth="1"/>
    <col min="4" max="4" width="19.16015625" style="18" customWidth="1"/>
    <col min="5" max="5" width="11" style="18" customWidth="1"/>
    <col min="6" max="6" width="14.33203125" style="18" customWidth="1"/>
    <col min="7" max="7" width="11.33203125" style="18" customWidth="1"/>
    <col min="8" max="8" width="13.33203125" style="18" customWidth="1"/>
    <col min="9" max="9" width="11" style="18" customWidth="1"/>
    <col min="10" max="16384" width="9.33203125" style="18" customWidth="1"/>
  </cols>
  <sheetData>
    <row r="2" spans="1:12" ht="12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19"/>
      <c r="K2" s="19"/>
      <c r="L2" s="19"/>
    </row>
    <row r="3" spans="1:12" ht="12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19"/>
      <c r="K3" s="19"/>
      <c r="L3" s="19"/>
    </row>
    <row r="4" spans="1:12" ht="12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19"/>
      <c r="K4" s="19"/>
      <c r="L4" s="19"/>
    </row>
    <row r="5" spans="1:12" ht="12">
      <c r="A5" s="64" t="s">
        <v>11</v>
      </c>
      <c r="B5" s="64"/>
      <c r="C5" s="64"/>
      <c r="D5" s="64"/>
      <c r="E5" s="64"/>
      <c r="F5" s="64"/>
      <c r="G5" s="64"/>
      <c r="H5" s="64"/>
      <c r="I5" s="64"/>
      <c r="J5" s="19"/>
      <c r="K5" s="19"/>
      <c r="L5" s="19"/>
    </row>
    <row r="6" spans="1:12" ht="12">
      <c r="A6" s="63" t="str">
        <f>'[1]PL'!A6</f>
        <v>30 SEPTEMBER 2004</v>
      </c>
      <c r="B6" s="67"/>
      <c r="C6" s="67"/>
      <c r="D6" s="67"/>
      <c r="E6" s="67"/>
      <c r="F6" s="67"/>
      <c r="G6" s="67"/>
      <c r="H6" s="67"/>
      <c r="I6" s="67"/>
      <c r="J6" s="19"/>
      <c r="K6" s="19"/>
      <c r="L6" s="19"/>
    </row>
    <row r="7" spans="1:12" ht="12">
      <c r="A7" s="64" t="s">
        <v>12</v>
      </c>
      <c r="B7" s="64"/>
      <c r="C7" s="64"/>
      <c r="D7" s="64"/>
      <c r="E7" s="64"/>
      <c r="F7" s="64"/>
      <c r="G7" s="64"/>
      <c r="H7" s="64"/>
      <c r="I7" s="64"/>
      <c r="J7" s="19"/>
      <c r="K7" s="19"/>
      <c r="L7" s="19"/>
    </row>
    <row r="8" spans="1:12" ht="12">
      <c r="A8" s="64" t="s">
        <v>147</v>
      </c>
      <c r="B8" s="64"/>
      <c r="C8" s="64"/>
      <c r="D8" s="64"/>
      <c r="E8" s="64"/>
      <c r="F8" s="64"/>
      <c r="G8" s="64"/>
      <c r="H8" s="64"/>
      <c r="I8" s="64"/>
      <c r="J8" s="19"/>
      <c r="K8" s="19"/>
      <c r="L8" s="19"/>
    </row>
    <row r="11" spans="5:9" ht="12">
      <c r="E11" s="64" t="s">
        <v>217</v>
      </c>
      <c r="F11" s="64"/>
      <c r="G11" s="64"/>
      <c r="H11" s="64"/>
      <c r="I11" s="64"/>
    </row>
    <row r="12" spans="5:9" ht="12">
      <c r="E12" s="20"/>
      <c r="F12" s="19"/>
      <c r="G12" s="20"/>
      <c r="H12" s="20"/>
      <c r="I12" s="20"/>
    </row>
    <row r="13" spans="5:9" ht="12">
      <c r="E13" s="20"/>
      <c r="F13" s="64" t="s">
        <v>138</v>
      </c>
      <c r="G13" s="64"/>
      <c r="H13" s="19" t="s">
        <v>137</v>
      </c>
      <c r="I13" s="19"/>
    </row>
    <row r="14" spans="5:9" ht="12">
      <c r="E14" s="19" t="s">
        <v>129</v>
      </c>
      <c r="F14" s="19" t="s">
        <v>130</v>
      </c>
      <c r="G14" s="19" t="s">
        <v>131</v>
      </c>
      <c r="H14" s="19" t="s">
        <v>132</v>
      </c>
      <c r="I14" s="19" t="s">
        <v>136</v>
      </c>
    </row>
    <row r="15" spans="5:9" ht="12">
      <c r="E15" s="19" t="s">
        <v>133</v>
      </c>
      <c r="F15" s="19" t="s">
        <v>134</v>
      </c>
      <c r="G15" s="19" t="s">
        <v>134</v>
      </c>
      <c r="H15" s="19" t="s">
        <v>135</v>
      </c>
      <c r="I15" s="20"/>
    </row>
    <row r="16" spans="5:9" ht="12">
      <c r="E16" s="19"/>
      <c r="F16" s="19"/>
      <c r="G16" s="19"/>
      <c r="H16" s="19"/>
      <c r="I16" s="20"/>
    </row>
    <row r="17" spans="5:9" ht="12">
      <c r="E17" s="21" t="s">
        <v>8</v>
      </c>
      <c r="F17" s="21" t="s">
        <v>8</v>
      </c>
      <c r="G17" s="21" t="s">
        <v>8</v>
      </c>
      <c r="H17" s="21" t="s">
        <v>8</v>
      </c>
      <c r="I17" s="21" t="s">
        <v>8</v>
      </c>
    </row>
    <row r="18" spans="5:9" ht="12">
      <c r="E18" s="21"/>
      <c r="F18" s="21"/>
      <c r="G18" s="21"/>
      <c r="H18" s="21"/>
      <c r="I18" s="21"/>
    </row>
    <row r="19" spans="2:9" ht="12">
      <c r="B19" s="18" t="s">
        <v>157</v>
      </c>
      <c r="E19" s="54">
        <v>39999</v>
      </c>
      <c r="F19" s="54">
        <v>11652</v>
      </c>
      <c r="G19" s="54">
        <v>2020</v>
      </c>
      <c r="H19" s="54">
        <f>29566</f>
        <v>29566</v>
      </c>
      <c r="I19" s="28">
        <f>SUM(E19:H19)</f>
        <v>83237</v>
      </c>
    </row>
    <row r="20" spans="5:9" ht="12">
      <c r="E20" s="54"/>
      <c r="F20" s="54"/>
      <c r="G20" s="54"/>
      <c r="H20" s="54"/>
      <c r="I20" s="28"/>
    </row>
    <row r="21" spans="2:9" ht="12">
      <c r="B21" s="18" t="s">
        <v>233</v>
      </c>
      <c r="E21" s="54">
        <v>0</v>
      </c>
      <c r="F21" s="54">
        <v>0</v>
      </c>
      <c r="G21" s="54"/>
      <c r="H21" s="54">
        <v>0</v>
      </c>
      <c r="I21" s="28">
        <f>SUM(E21:H21)</f>
        <v>0</v>
      </c>
    </row>
    <row r="22" spans="5:9" ht="12">
      <c r="E22" s="54"/>
      <c r="F22" s="54"/>
      <c r="G22" s="54"/>
      <c r="H22" s="54"/>
      <c r="I22" s="28"/>
    </row>
    <row r="23" spans="2:9" ht="12">
      <c r="B23" s="18" t="s">
        <v>193</v>
      </c>
      <c r="E23" s="54">
        <v>0</v>
      </c>
      <c r="F23" s="54">
        <v>0</v>
      </c>
      <c r="G23" s="54">
        <v>0</v>
      </c>
      <c r="H23" s="54">
        <v>-1419</v>
      </c>
      <c r="I23" s="28">
        <f>SUM(E23:H23)</f>
        <v>-1419</v>
      </c>
    </row>
    <row r="24" spans="5:9" ht="12">
      <c r="E24" s="54"/>
      <c r="F24" s="54"/>
      <c r="G24" s="54"/>
      <c r="H24" s="54"/>
      <c r="I24" s="28"/>
    </row>
    <row r="25" spans="2:9" ht="12">
      <c r="B25" s="18" t="s">
        <v>204</v>
      </c>
      <c r="E25" s="54">
        <v>0</v>
      </c>
      <c r="F25" s="54">
        <v>-10</v>
      </c>
      <c r="G25" s="54">
        <v>0</v>
      </c>
      <c r="H25" s="54">
        <v>0</v>
      </c>
      <c r="I25" s="28">
        <f>SUM(E25:H25)</f>
        <v>-10</v>
      </c>
    </row>
    <row r="26" spans="5:9" ht="12">
      <c r="E26" s="54"/>
      <c r="F26" s="54"/>
      <c r="G26" s="54"/>
      <c r="H26" s="54"/>
      <c r="I26" s="28"/>
    </row>
    <row r="27" spans="2:9" ht="12">
      <c r="B27" s="18" t="s">
        <v>168</v>
      </c>
      <c r="E27" s="54">
        <v>0</v>
      </c>
      <c r="F27" s="54">
        <v>0</v>
      </c>
      <c r="G27" s="54">
        <v>0</v>
      </c>
      <c r="H27" s="54">
        <v>0</v>
      </c>
      <c r="I27" s="28">
        <f>SUM(E27:H27)</f>
        <v>0</v>
      </c>
    </row>
    <row r="28" spans="5:9" ht="12">
      <c r="E28" s="54"/>
      <c r="F28" s="54"/>
      <c r="G28" s="54"/>
      <c r="H28" s="54"/>
      <c r="I28" s="28"/>
    </row>
    <row r="29" spans="2:9" ht="12">
      <c r="B29" s="18" t="s">
        <v>240</v>
      </c>
      <c r="E29" s="54">
        <v>0</v>
      </c>
      <c r="F29" s="54">
        <v>0</v>
      </c>
      <c r="G29" s="54">
        <v>0</v>
      </c>
      <c r="H29" s="54">
        <v>0</v>
      </c>
      <c r="I29" s="28">
        <f>SUM(E29:H29)</f>
        <v>0</v>
      </c>
    </row>
    <row r="30" spans="5:9" ht="12">
      <c r="E30" s="54"/>
      <c r="F30" s="54"/>
      <c r="G30" s="54"/>
      <c r="H30" s="54"/>
      <c r="I30" s="28"/>
    </row>
    <row r="31" spans="5:9" ht="12">
      <c r="E31" s="32">
        <f>E19+E23+E29+E21</f>
        <v>39999</v>
      </c>
      <c r="F31" s="32">
        <f>F19+F23+F29+F25+F21</f>
        <v>11642</v>
      </c>
      <c r="G31" s="32">
        <f>G19+G23+G29</f>
        <v>2020</v>
      </c>
      <c r="H31" s="32">
        <f>H19+H23+H29+H27</f>
        <v>28147</v>
      </c>
      <c r="I31" s="32">
        <f>SUM(I19:I30)</f>
        <v>81808</v>
      </c>
    </row>
    <row r="32" spans="5:9" ht="12">
      <c r="E32" s="22"/>
      <c r="F32" s="22"/>
      <c r="G32" s="22"/>
      <c r="H32" s="22"/>
      <c r="I32" s="22"/>
    </row>
    <row r="33" spans="5:9" ht="12">
      <c r="E33" s="22"/>
      <c r="F33" s="22"/>
      <c r="G33" s="22"/>
      <c r="H33" s="22"/>
      <c r="I33" s="22"/>
    </row>
    <row r="34" spans="5:9" ht="12">
      <c r="E34" s="64" t="s">
        <v>217</v>
      </c>
      <c r="F34" s="64"/>
      <c r="G34" s="64"/>
      <c r="H34" s="64"/>
      <c r="I34" s="64"/>
    </row>
    <row r="35" spans="5:9" ht="12">
      <c r="E35" s="20"/>
      <c r="F35" s="19"/>
      <c r="G35" s="20"/>
      <c r="H35" s="20"/>
      <c r="I35" s="20"/>
    </row>
    <row r="36" spans="5:9" ht="12">
      <c r="E36" s="20"/>
      <c r="F36" s="64" t="s">
        <v>138</v>
      </c>
      <c r="G36" s="64"/>
      <c r="H36" s="19" t="s">
        <v>137</v>
      </c>
      <c r="I36" s="19"/>
    </row>
    <row r="37" spans="5:9" ht="12.75" customHeight="1">
      <c r="E37" s="19" t="s">
        <v>129</v>
      </c>
      <c r="F37" s="19" t="s">
        <v>130</v>
      </c>
      <c r="G37" s="19" t="s">
        <v>131</v>
      </c>
      <c r="H37" s="19" t="s">
        <v>132</v>
      </c>
      <c r="I37" s="19" t="s">
        <v>136</v>
      </c>
    </row>
    <row r="38" spans="5:9" ht="12">
      <c r="E38" s="19" t="s">
        <v>133</v>
      </c>
      <c r="F38" s="19" t="s">
        <v>134</v>
      </c>
      <c r="G38" s="19" t="s">
        <v>134</v>
      </c>
      <c r="H38" s="19" t="s">
        <v>135</v>
      </c>
      <c r="I38" s="20"/>
    </row>
    <row r="39" spans="5:9" ht="12">
      <c r="E39" s="19"/>
      <c r="F39" s="19"/>
      <c r="G39" s="19"/>
      <c r="H39" s="19"/>
      <c r="I39" s="20"/>
    </row>
    <row r="40" spans="5:9" ht="12">
      <c r="E40" s="21" t="s">
        <v>8</v>
      </c>
      <c r="F40" s="21" t="s">
        <v>8</v>
      </c>
      <c r="G40" s="21" t="s">
        <v>8</v>
      </c>
      <c r="H40" s="21" t="s">
        <v>8</v>
      </c>
      <c r="I40" s="21" t="s">
        <v>8</v>
      </c>
    </row>
    <row r="41" spans="5:9" ht="12">
      <c r="E41" s="21"/>
      <c r="F41" s="21"/>
      <c r="G41" s="21"/>
      <c r="H41" s="21"/>
      <c r="I41" s="21"/>
    </row>
    <row r="42" spans="2:9" ht="12">
      <c r="B42" s="18" t="s">
        <v>157</v>
      </c>
      <c r="E42" s="54">
        <v>41999</v>
      </c>
      <c r="F42" s="54">
        <v>9532</v>
      </c>
      <c r="G42" s="54">
        <v>919</v>
      </c>
      <c r="H42" s="54">
        <v>28974</v>
      </c>
      <c r="I42" s="54">
        <f>SUM(E42:H42)</f>
        <v>81424</v>
      </c>
    </row>
    <row r="43" spans="5:9" ht="11.25" customHeight="1">
      <c r="E43" s="54"/>
      <c r="F43" s="54"/>
      <c r="G43" s="54"/>
      <c r="H43" s="54"/>
      <c r="I43" s="28"/>
    </row>
    <row r="44" spans="2:9" ht="11.25" customHeight="1">
      <c r="B44" s="18" t="s">
        <v>232</v>
      </c>
      <c r="E44" s="54"/>
      <c r="F44" s="54"/>
      <c r="G44" s="54"/>
      <c r="H44" s="54">
        <f>PL!G35</f>
        <v>1407</v>
      </c>
      <c r="I44" s="54">
        <f>SUM(E44:H44)</f>
        <v>1407</v>
      </c>
    </row>
    <row r="45" spans="5:9" ht="11.25" customHeight="1">
      <c r="E45" s="54"/>
      <c r="F45" s="54"/>
      <c r="G45" s="54"/>
      <c r="H45" s="54"/>
      <c r="I45" s="28"/>
    </row>
    <row r="46" spans="2:9" ht="11.25" customHeight="1">
      <c r="B46" s="18" t="s">
        <v>204</v>
      </c>
      <c r="E46" s="54"/>
      <c r="F46" s="54"/>
      <c r="G46" s="54"/>
      <c r="H46" s="54"/>
      <c r="I46" s="54">
        <f>SUM(E46:H46)</f>
        <v>0</v>
      </c>
    </row>
    <row r="47" spans="5:9" ht="11.25" customHeight="1">
      <c r="E47" s="54"/>
      <c r="F47" s="54"/>
      <c r="G47" s="54"/>
      <c r="H47" s="54"/>
      <c r="I47" s="28"/>
    </row>
    <row r="48" spans="2:9" ht="12">
      <c r="B48" s="18" t="s">
        <v>168</v>
      </c>
      <c r="E48" s="54"/>
      <c r="F48" s="54"/>
      <c r="G48" s="54"/>
      <c r="H48" s="54"/>
      <c r="I48" s="54">
        <f>SUM(E48:H48)</f>
        <v>0</v>
      </c>
    </row>
    <row r="49" spans="5:9" ht="10.5" customHeight="1">
      <c r="E49" s="54"/>
      <c r="F49" s="54"/>
      <c r="G49" s="54"/>
      <c r="H49" s="54"/>
      <c r="I49" s="28"/>
    </row>
    <row r="50" spans="2:9" ht="12">
      <c r="B50" s="18" t="s">
        <v>240</v>
      </c>
      <c r="E50" s="54"/>
      <c r="F50" s="54"/>
      <c r="G50" s="54">
        <v>-52</v>
      </c>
      <c r="H50" s="54"/>
      <c r="I50" s="54">
        <f>SUM(E50:H50)</f>
        <v>-52</v>
      </c>
    </row>
    <row r="51" spans="5:9" ht="12">
      <c r="E51" s="54"/>
      <c r="F51" s="54"/>
      <c r="G51" s="54"/>
      <c r="H51" s="54"/>
      <c r="I51" s="28"/>
    </row>
    <row r="52" spans="5:9" ht="12">
      <c r="E52" s="32">
        <f>SUM(E42:E51)</f>
        <v>41999</v>
      </c>
      <c r="F52" s="32">
        <f>SUM(F42:F51)</f>
        <v>9532</v>
      </c>
      <c r="G52" s="32">
        <f>SUM(G42:G51)</f>
        <v>867</v>
      </c>
      <c r="H52" s="32">
        <f>SUM(H42:H51)</f>
        <v>30381</v>
      </c>
      <c r="I52" s="32">
        <f>SUM(I42:I51)</f>
        <v>82779</v>
      </c>
    </row>
    <row r="53" spans="6:9" ht="12">
      <c r="F53" s="24"/>
      <c r="G53" s="22"/>
      <c r="H53" s="22"/>
      <c r="I53" s="22"/>
    </row>
    <row r="54" spans="5:9" ht="12">
      <c r="E54" s="22"/>
      <c r="F54" s="22"/>
      <c r="G54" s="22"/>
      <c r="H54" s="22"/>
      <c r="I54" s="22"/>
    </row>
    <row r="55" spans="2:9" ht="12.75">
      <c r="B55" s="39" t="s">
        <v>152</v>
      </c>
      <c r="E55" s="22"/>
      <c r="F55" s="22"/>
      <c r="G55" s="22"/>
      <c r="H55" s="22"/>
      <c r="I55" s="22"/>
    </row>
    <row r="56" spans="2:9" ht="12.75">
      <c r="B56" s="39" t="s">
        <v>218</v>
      </c>
      <c r="E56" s="22"/>
      <c r="F56" s="22"/>
      <c r="G56" s="22"/>
      <c r="H56" s="22"/>
      <c r="I56" s="22"/>
    </row>
    <row r="57" spans="5:9" ht="12">
      <c r="E57" s="22"/>
      <c r="F57" s="22"/>
      <c r="G57" s="22"/>
      <c r="H57" s="22"/>
      <c r="I57" s="22"/>
    </row>
    <row r="58" spans="5:9" ht="12">
      <c r="E58" s="22"/>
      <c r="F58" s="22"/>
      <c r="G58" s="22"/>
      <c r="H58" s="22"/>
      <c r="I58" s="22"/>
    </row>
    <row r="59" spans="5:9" ht="12">
      <c r="E59" s="22"/>
      <c r="F59" s="22"/>
      <c r="G59" s="22"/>
      <c r="H59" s="22"/>
      <c r="I59" s="22"/>
    </row>
    <row r="60" spans="5:9" ht="12">
      <c r="E60" s="22"/>
      <c r="F60" s="22"/>
      <c r="G60" s="22"/>
      <c r="H60" s="22"/>
      <c r="I60" s="22"/>
    </row>
    <row r="61" spans="5:9" ht="12">
      <c r="E61" s="22"/>
      <c r="F61" s="22"/>
      <c r="G61" s="22"/>
      <c r="H61" s="22"/>
      <c r="I61" s="22"/>
    </row>
  </sheetData>
  <mergeCells count="11">
    <mergeCell ref="A2:I2"/>
    <mergeCell ref="A3:I3"/>
    <mergeCell ref="A4:I4"/>
    <mergeCell ref="A5:I5"/>
    <mergeCell ref="F36:G36"/>
    <mergeCell ref="A6:I6"/>
    <mergeCell ref="A7:I7"/>
    <mergeCell ref="A8:I8"/>
    <mergeCell ref="E11:I11"/>
    <mergeCell ref="F13:G13"/>
    <mergeCell ref="E34:I34"/>
  </mergeCells>
  <printOptions/>
  <pageMargins left="0.5" right="0.5" top="1" bottom="1" header="0.5" footer="0.5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6"/>
  <sheetViews>
    <sheetView workbookViewId="0" topLeftCell="A33">
      <selection activeCell="A33" sqref="A33"/>
    </sheetView>
  </sheetViews>
  <sheetFormatPr defaultColWidth="9.33203125" defaultRowHeight="12.75"/>
  <cols>
    <col min="1" max="1" width="2.16015625" style="1" customWidth="1"/>
    <col min="2" max="2" width="3.66015625" style="1" customWidth="1"/>
    <col min="3" max="5" width="9.33203125" style="1" customWidth="1"/>
    <col min="6" max="6" width="18.33203125" style="1" customWidth="1"/>
    <col min="7" max="7" width="16.16015625" style="1" customWidth="1"/>
    <col min="8" max="8" width="5.33203125" style="1" customWidth="1"/>
    <col min="9" max="9" width="13.16015625" style="1" customWidth="1"/>
    <col min="10" max="10" width="2.33203125" style="2" customWidth="1"/>
    <col min="11" max="11" width="13.66015625" style="1" hidden="1" customWidth="1"/>
    <col min="12" max="12" width="13.5" style="1" hidden="1" customWidth="1"/>
    <col min="13" max="13" width="12.16015625" style="1" hidden="1" customWidth="1"/>
    <col min="14" max="14" width="13.33203125" style="1" customWidth="1"/>
    <col min="15" max="16384" width="9.33203125" style="1" customWidth="1"/>
  </cols>
  <sheetData>
    <row r="2" spans="1:14" ht="12.7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2.75" customHeight="1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 customHeight="1">
      <c r="A4" s="66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 customHeight="1">
      <c r="A5" s="66" t="s">
        <v>11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 customHeight="1">
      <c r="A6" s="65" t="str">
        <f>PL!A6</f>
        <v>30 SEPTEMBER 2004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 customHeight="1">
      <c r="A7" s="66" t="s">
        <v>12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2.75" customHeight="1">
      <c r="A8" s="66" t="s">
        <v>122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9:14" ht="12">
      <c r="I10" s="16" t="s">
        <v>192</v>
      </c>
      <c r="N10" s="16" t="s">
        <v>192</v>
      </c>
    </row>
    <row r="11" spans="9:14" ht="12">
      <c r="I11" s="16" t="s">
        <v>158</v>
      </c>
      <c r="N11" s="16" t="s">
        <v>158</v>
      </c>
    </row>
    <row r="12" spans="9:14" ht="12">
      <c r="I12" s="16" t="s">
        <v>124</v>
      </c>
      <c r="N12" s="16" t="s">
        <v>124</v>
      </c>
    </row>
    <row r="13" spans="9:14" ht="12">
      <c r="I13" s="17" t="s">
        <v>213</v>
      </c>
      <c r="N13" s="17" t="s">
        <v>191</v>
      </c>
    </row>
    <row r="14" spans="9:14" ht="12">
      <c r="I14" s="16" t="s">
        <v>8</v>
      </c>
      <c r="N14" s="16" t="s">
        <v>8</v>
      </c>
    </row>
    <row r="15" spans="2:14" ht="12">
      <c r="B15" s="1" t="s">
        <v>109</v>
      </c>
      <c r="I15" s="2"/>
      <c r="N15" s="2"/>
    </row>
    <row r="16" spans="9:14" ht="12">
      <c r="I16" s="4"/>
      <c r="N16" s="4"/>
    </row>
    <row r="17" spans="2:14" ht="12">
      <c r="B17" s="1" t="s">
        <v>195</v>
      </c>
      <c r="I17" s="6">
        <v>1739</v>
      </c>
      <c r="K17" s="5">
        <v>5458442</v>
      </c>
      <c r="L17" s="5">
        <f>I17-K17</f>
        <v>-5456703</v>
      </c>
      <c r="M17" s="5" t="e">
        <f>L17+#REF!</f>
        <v>#REF!</v>
      </c>
      <c r="N17" s="6">
        <v>-1473</v>
      </c>
    </row>
    <row r="18" spans="2:14" ht="12">
      <c r="B18" s="1" t="s">
        <v>110</v>
      </c>
      <c r="I18" s="6"/>
      <c r="N18" s="6"/>
    </row>
    <row r="19" spans="3:14" ht="12" hidden="1">
      <c r="C19" s="1" t="s">
        <v>111</v>
      </c>
      <c r="I19" s="6">
        <v>0</v>
      </c>
      <c r="N19" s="6">
        <v>0</v>
      </c>
    </row>
    <row r="20" spans="3:14" ht="12">
      <c r="C20" s="1" t="s">
        <v>182</v>
      </c>
      <c r="I20" s="6">
        <f>2230+20</f>
        <v>2250</v>
      </c>
      <c r="K20" s="5">
        <v>9408033</v>
      </c>
      <c r="L20" s="5">
        <f>I20-K20</f>
        <v>-9405783</v>
      </c>
      <c r="M20" s="5" t="e">
        <f>L20+L21+L22+L40+#REF!</f>
        <v>#REF!</v>
      </c>
      <c r="N20" s="6">
        <v>2307</v>
      </c>
    </row>
    <row r="21" spans="3:14" ht="12" hidden="1">
      <c r="C21" s="1" t="s">
        <v>112</v>
      </c>
      <c r="I21" s="6">
        <v>0</v>
      </c>
      <c r="K21" s="1">
        <v>350237</v>
      </c>
      <c r="L21" s="5">
        <f>I21-K21</f>
        <v>-350237</v>
      </c>
      <c r="M21" s="5"/>
      <c r="N21" s="6">
        <v>0</v>
      </c>
    </row>
    <row r="22" spans="3:14" ht="12">
      <c r="C22" s="1" t="s">
        <v>125</v>
      </c>
      <c r="I22" s="6">
        <v>414</v>
      </c>
      <c r="K22" s="1">
        <v>-176768</v>
      </c>
      <c r="L22" s="5">
        <f>I22-K22</f>
        <v>177182</v>
      </c>
      <c r="N22" s="6">
        <v>285</v>
      </c>
    </row>
    <row r="23" spans="3:14" ht="12" customHeight="1" hidden="1">
      <c r="C23" s="1" t="s">
        <v>113</v>
      </c>
      <c r="I23" s="6">
        <v>0</v>
      </c>
      <c r="K23" s="5">
        <v>219468</v>
      </c>
      <c r="L23" s="5">
        <f>I23-K23</f>
        <v>-219468</v>
      </c>
      <c r="N23" s="6">
        <v>0</v>
      </c>
    </row>
    <row r="24" spans="9:14" ht="6" customHeight="1">
      <c r="I24" s="7"/>
      <c r="L24" s="5">
        <f>I24-K24</f>
        <v>0</v>
      </c>
      <c r="N24" s="7"/>
    </row>
    <row r="25" spans="2:14" ht="12">
      <c r="B25" s="1" t="s">
        <v>114</v>
      </c>
      <c r="I25" s="6">
        <f>SUM(I17:I23)</f>
        <v>4403</v>
      </c>
      <c r="K25" s="8">
        <f>SUM(K17:K23)</f>
        <v>15259412</v>
      </c>
      <c r="L25" s="8">
        <f>SUM(L17:L23)</f>
        <v>-15255009</v>
      </c>
      <c r="N25" s="6">
        <f>SUM(N17:N23)</f>
        <v>1119</v>
      </c>
    </row>
    <row r="26" spans="9:14" ht="7.5" customHeight="1">
      <c r="I26" s="9"/>
      <c r="N26" s="9"/>
    </row>
    <row r="27" spans="3:14" ht="12">
      <c r="C27" s="1" t="s">
        <v>126</v>
      </c>
      <c r="I27" s="59">
        <v>-8917</v>
      </c>
      <c r="K27" s="1">
        <v>602470</v>
      </c>
      <c r="L27" s="5">
        <f>I27-K27</f>
        <v>-611387</v>
      </c>
      <c r="M27" s="5"/>
      <c r="N27" s="9">
        <v>-1254</v>
      </c>
    </row>
    <row r="28" spans="3:14" ht="12">
      <c r="C28" s="1" t="s">
        <v>127</v>
      </c>
      <c r="I28" s="9">
        <v>4007</v>
      </c>
      <c r="K28" s="1">
        <v>-2725083</v>
      </c>
      <c r="L28" s="5">
        <f>I28-K28</f>
        <v>2729090</v>
      </c>
      <c r="M28" s="5" t="e">
        <f>L28+#REF!+L27+#REF!+L34</f>
        <v>#REF!</v>
      </c>
      <c r="N28" s="9">
        <v>-3685</v>
      </c>
    </row>
    <row r="29" spans="7:14" ht="12" hidden="1">
      <c r="G29" s="10"/>
      <c r="I29" s="9"/>
      <c r="K29" s="1">
        <v>0</v>
      </c>
      <c r="M29" s="5"/>
      <c r="N29" s="9"/>
    </row>
    <row r="30" spans="9:14" ht="5.25" customHeight="1">
      <c r="I30" s="11"/>
      <c r="N30" s="11"/>
    </row>
    <row r="31" spans="2:14" ht="12">
      <c r="B31" s="1" t="s">
        <v>196</v>
      </c>
      <c r="I31" s="9">
        <f>SUM(I25:I29)</f>
        <v>-507</v>
      </c>
      <c r="K31" s="8">
        <f>SUM(K25:K29)</f>
        <v>13136799</v>
      </c>
      <c r="L31" s="8">
        <f>SUM(L25:L29)</f>
        <v>-13137306</v>
      </c>
      <c r="N31" s="9">
        <f>SUM(N25:N29)</f>
        <v>-3820</v>
      </c>
    </row>
    <row r="32" spans="9:14" ht="4.5" customHeight="1">
      <c r="I32" s="9"/>
      <c r="N32" s="9"/>
    </row>
    <row r="33" spans="3:14" ht="12">
      <c r="C33" s="1" t="s">
        <v>115</v>
      </c>
      <c r="I33" s="9">
        <v>-414</v>
      </c>
      <c r="K33" s="1">
        <v>-1139398</v>
      </c>
      <c r="L33" s="5">
        <f>I33-K33</f>
        <v>1138984</v>
      </c>
      <c r="N33" s="9">
        <v>-303</v>
      </c>
    </row>
    <row r="34" spans="3:14" ht="12">
      <c r="C34" s="1" t="s">
        <v>116</v>
      </c>
      <c r="I34" s="9">
        <v>55</v>
      </c>
      <c r="K34" s="1">
        <v>-1805072</v>
      </c>
      <c r="L34" s="5">
        <f>I34-K34</f>
        <v>1805127</v>
      </c>
      <c r="N34" s="9">
        <v>-103</v>
      </c>
    </row>
    <row r="35" spans="9:14" ht="4.5" customHeight="1">
      <c r="I35" s="9"/>
      <c r="N35" s="9"/>
    </row>
    <row r="36" spans="2:14" ht="12">
      <c r="B36" s="1" t="s">
        <v>117</v>
      </c>
      <c r="I36" s="12">
        <f>SUM(I31:I34)</f>
        <v>-866</v>
      </c>
      <c r="K36" s="13">
        <f>SUM(K31:K34)</f>
        <v>10192329</v>
      </c>
      <c r="L36" s="13">
        <f>SUM(L31:L34)</f>
        <v>-10193195</v>
      </c>
      <c r="N36" s="12">
        <f>SUM(N31:N34)</f>
        <v>-4226</v>
      </c>
    </row>
    <row r="37" spans="9:14" ht="12">
      <c r="I37" s="9"/>
      <c r="N37" s="9"/>
    </row>
    <row r="38" spans="2:14" ht="12">
      <c r="B38" s="1" t="s">
        <v>118</v>
      </c>
      <c r="I38" s="9"/>
      <c r="N38" s="9"/>
    </row>
    <row r="39" spans="9:14" ht="6.75" customHeight="1">
      <c r="I39" s="9"/>
      <c r="N39" s="9"/>
    </row>
    <row r="40" spans="3:14" ht="12">
      <c r="C40" s="1" t="s">
        <v>128</v>
      </c>
      <c r="I40" s="9">
        <v>-1242</v>
      </c>
      <c r="K40" s="1">
        <v>-11855170</v>
      </c>
      <c r="L40" s="5">
        <f>I40-K40</f>
        <v>11853928</v>
      </c>
      <c r="N40" s="9">
        <v>-646</v>
      </c>
    </row>
    <row r="41" spans="7:14" ht="6" customHeight="1">
      <c r="G41" s="10"/>
      <c r="I41" s="9"/>
      <c r="N41" s="9"/>
    </row>
    <row r="42" spans="2:14" ht="12">
      <c r="B42" s="1" t="s">
        <v>119</v>
      </c>
      <c r="I42" s="12">
        <f>SUM(I40:I40)</f>
        <v>-1242</v>
      </c>
      <c r="K42" s="13">
        <f>SUM(K40:K40)</f>
        <v>-11855170</v>
      </c>
      <c r="L42" s="5">
        <f>SUM(L40:L41)</f>
        <v>11853928</v>
      </c>
      <c r="N42" s="12">
        <f>SUM(N40:N40)</f>
        <v>-646</v>
      </c>
    </row>
    <row r="43" spans="9:14" ht="12">
      <c r="I43" s="9"/>
      <c r="L43" s="5">
        <f>I43-K43</f>
        <v>0</v>
      </c>
      <c r="N43" s="9"/>
    </row>
    <row r="44" spans="2:14" ht="12">
      <c r="B44" s="1" t="s">
        <v>120</v>
      </c>
      <c r="I44" s="9"/>
      <c r="N44" s="9"/>
    </row>
    <row r="45" spans="3:14" ht="12">
      <c r="C45" s="1" t="s">
        <v>159</v>
      </c>
      <c r="I45" s="9">
        <v>0</v>
      </c>
      <c r="N45" s="9">
        <v>0</v>
      </c>
    </row>
    <row r="46" spans="3:14" ht="12">
      <c r="C46" s="1" t="s">
        <v>121</v>
      </c>
      <c r="I46" s="9">
        <f>1268+4532</f>
        <v>5800</v>
      </c>
      <c r="K46" s="5">
        <v>-68530</v>
      </c>
      <c r="L46" s="5">
        <f>I46-K46</f>
        <v>74330</v>
      </c>
      <c r="N46" s="9">
        <f>2294+4324+1675</f>
        <v>8293</v>
      </c>
    </row>
    <row r="47" spans="9:14" ht="4.5" customHeight="1">
      <c r="I47" s="9"/>
      <c r="K47" s="5"/>
      <c r="L47" s="5"/>
      <c r="N47" s="9"/>
    </row>
    <row r="48" spans="2:14" ht="12">
      <c r="B48" s="1" t="s">
        <v>185</v>
      </c>
      <c r="I48" s="12">
        <f>SUM(I45:I46)</f>
        <v>5800</v>
      </c>
      <c r="K48" s="13">
        <f>SUM(K46:K46)</f>
        <v>-68530</v>
      </c>
      <c r="L48" s="13">
        <f>SUM(L46:L46)</f>
        <v>74330</v>
      </c>
      <c r="N48" s="12">
        <f>SUM(N45:N46)</f>
        <v>8293</v>
      </c>
    </row>
    <row r="49" spans="9:14" ht="12" customHeight="1">
      <c r="I49" s="9"/>
      <c r="N49" s="9"/>
    </row>
    <row r="50" spans="2:14" ht="12">
      <c r="B50" s="1" t="s">
        <v>184</v>
      </c>
      <c r="I50" s="9">
        <f>I48+I42+I36</f>
        <v>3692</v>
      </c>
      <c r="K50" s="8">
        <f>K48+K42+K36</f>
        <v>-1731371</v>
      </c>
      <c r="L50" s="8">
        <f>L48+L42+L36</f>
        <v>1735063</v>
      </c>
      <c r="N50" s="9">
        <f>N48+N42+N36</f>
        <v>3421</v>
      </c>
    </row>
    <row r="51" spans="2:14" ht="12">
      <c r="B51" s="1" t="s">
        <v>205</v>
      </c>
      <c r="I51" s="9">
        <v>-1908</v>
      </c>
      <c r="K51" s="5">
        <v>923196</v>
      </c>
      <c r="L51" s="5">
        <f>I51-K51</f>
        <v>-925104</v>
      </c>
      <c r="N51" s="9">
        <v>-1746</v>
      </c>
    </row>
    <row r="52" spans="2:14" ht="12">
      <c r="B52" s="1" t="s">
        <v>183</v>
      </c>
      <c r="I52" s="9">
        <v>0</v>
      </c>
      <c r="K52" s="5"/>
      <c r="L52" s="5"/>
      <c r="N52" s="9">
        <v>0</v>
      </c>
    </row>
    <row r="53" spans="2:14" ht="12.75" thickBot="1">
      <c r="B53" s="1" t="s">
        <v>206</v>
      </c>
      <c r="I53" s="14">
        <f>SUM(I50:I52)</f>
        <v>1784</v>
      </c>
      <c r="K53" s="15">
        <f>SUM(K50:K51)</f>
        <v>-808175</v>
      </c>
      <c r="L53" s="5">
        <f>I53-K53</f>
        <v>809959</v>
      </c>
      <c r="N53" s="14">
        <f>SUM(N50:N52)</f>
        <v>1675</v>
      </c>
    </row>
    <row r="54" ht="12.75" thickTop="1"/>
    <row r="55" ht="12.75">
      <c r="B55" t="s">
        <v>151</v>
      </c>
    </row>
    <row r="56" ht="12.75">
      <c r="B56" t="s">
        <v>218</v>
      </c>
    </row>
  </sheetData>
  <mergeCells count="7">
    <mergeCell ref="A2:N2"/>
    <mergeCell ref="A3:N3"/>
    <mergeCell ref="A8:N8"/>
    <mergeCell ref="A4:N4"/>
    <mergeCell ref="A5:N5"/>
    <mergeCell ref="A6:N6"/>
    <mergeCell ref="A7:N7"/>
  </mergeCells>
  <printOptions/>
  <pageMargins left="0.5" right="0.2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46">
      <selection activeCell="E50" sqref="E50"/>
    </sheetView>
  </sheetViews>
  <sheetFormatPr defaultColWidth="9.33203125" defaultRowHeight="12.75"/>
  <cols>
    <col min="1" max="1" width="4" style="18" customWidth="1"/>
    <col min="2" max="2" width="4.16015625" style="18" customWidth="1"/>
    <col min="3" max="3" width="8.5" style="18" customWidth="1"/>
    <col min="4" max="4" width="12" style="18" customWidth="1"/>
    <col min="5" max="5" width="11.66015625" style="18" customWidth="1"/>
    <col min="6" max="6" width="1.0078125" style="18" customWidth="1"/>
    <col min="7" max="7" width="11.16015625" style="18" customWidth="1"/>
    <col min="8" max="8" width="1.0078125" style="18" customWidth="1"/>
    <col min="9" max="9" width="11.16015625" style="18" customWidth="1"/>
    <col min="10" max="10" width="1.0078125" style="18" customWidth="1"/>
    <col min="11" max="11" width="11.33203125" style="18" customWidth="1"/>
    <col min="12" max="12" width="1.171875" style="18" customWidth="1"/>
    <col min="13" max="13" width="11.5" style="18" customWidth="1"/>
    <col min="14" max="14" width="1.5" style="18" customWidth="1"/>
    <col min="15" max="15" width="12.16015625" style="18" customWidth="1"/>
    <col min="16" max="16384" width="9.33203125" style="18" customWidth="1"/>
  </cols>
  <sheetData>
    <row r="1" spans="1:15" ht="1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2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2">
      <c r="A5" s="68" t="s">
        <v>215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2">
      <c r="A6" s="64" t="s">
        <v>12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2">
      <c r="A7" s="64" t="s">
        <v>171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ht="4.5" customHeight="1"/>
    <row r="9" spans="1:3" ht="12">
      <c r="A9" s="18" t="s">
        <v>20</v>
      </c>
      <c r="C9" s="20" t="s">
        <v>50</v>
      </c>
    </row>
    <row r="10" ht="12">
      <c r="C10" s="18" t="s">
        <v>153</v>
      </c>
    </row>
    <row r="11" ht="11.25" customHeight="1">
      <c r="C11" s="18" t="s">
        <v>211</v>
      </c>
    </row>
    <row r="12" ht="4.5" customHeight="1"/>
    <row r="13" ht="11.25" customHeight="1">
      <c r="C13" s="18" t="s">
        <v>170</v>
      </c>
    </row>
    <row r="14" ht="11.25" customHeight="1">
      <c r="C14" s="18" t="s">
        <v>230</v>
      </c>
    </row>
    <row r="15" spans="3:15" ht="11.25" customHeight="1">
      <c r="C15" s="18" t="s">
        <v>222</v>
      </c>
      <c r="M15" s="51"/>
      <c r="N15" s="51"/>
      <c r="O15" s="51"/>
    </row>
    <row r="16" ht="8.25" customHeight="1"/>
    <row r="17" spans="1:3" ht="12.75" customHeight="1">
      <c r="A17" s="18" t="s">
        <v>21</v>
      </c>
      <c r="C17" s="20" t="s">
        <v>139</v>
      </c>
    </row>
    <row r="18" spans="3:11" ht="12.75" customHeight="1">
      <c r="C18" s="18" t="s">
        <v>223</v>
      </c>
      <c r="G18" s="51"/>
      <c r="H18" s="51"/>
      <c r="I18" s="51"/>
      <c r="J18" s="51"/>
      <c r="K18" s="51"/>
    </row>
    <row r="19" ht="8.25" customHeight="1"/>
    <row r="20" spans="1:3" ht="12.75" customHeight="1">
      <c r="A20" s="18" t="s">
        <v>29</v>
      </c>
      <c r="C20" s="20" t="s">
        <v>58</v>
      </c>
    </row>
    <row r="21" ht="12.75" customHeight="1">
      <c r="C21" s="18" t="s">
        <v>172</v>
      </c>
    </row>
    <row r="22" spans="1:3" ht="12.75" customHeight="1">
      <c r="A22" s="20"/>
      <c r="B22" s="20"/>
      <c r="C22" s="18" t="s">
        <v>210</v>
      </c>
    </row>
    <row r="23" spans="1:3" ht="12.75" customHeight="1">
      <c r="A23" s="20"/>
      <c r="B23" s="20"/>
      <c r="C23" s="18" t="s">
        <v>207</v>
      </c>
    </row>
    <row r="24" ht="7.5" customHeight="1"/>
    <row r="25" spans="1:3" ht="12.75" customHeight="1">
      <c r="A25" s="18" t="s">
        <v>30</v>
      </c>
      <c r="C25" s="20" t="s">
        <v>51</v>
      </c>
    </row>
    <row r="26" spans="3:11" ht="12.75" customHeight="1">
      <c r="C26" s="18" t="s">
        <v>224</v>
      </c>
      <c r="G26" s="51"/>
      <c r="H26" s="51"/>
      <c r="I26" s="51"/>
      <c r="J26" s="51"/>
      <c r="K26" s="51"/>
    </row>
    <row r="27" ht="8.25" customHeight="1"/>
    <row r="28" spans="1:3" ht="12.75" customHeight="1">
      <c r="A28" s="18" t="s">
        <v>57</v>
      </c>
      <c r="C28" s="20" t="s">
        <v>173</v>
      </c>
    </row>
    <row r="29" spans="3:13" ht="12.75" customHeight="1">
      <c r="C29" s="18" t="s">
        <v>225</v>
      </c>
      <c r="I29" s="51"/>
      <c r="J29" s="51"/>
      <c r="K29" s="51"/>
      <c r="L29" s="51"/>
      <c r="M29" s="51"/>
    </row>
    <row r="30" ht="8.25" customHeight="1"/>
    <row r="31" spans="1:3" ht="12">
      <c r="A31" s="18" t="s">
        <v>32</v>
      </c>
      <c r="C31" s="20" t="s">
        <v>140</v>
      </c>
    </row>
    <row r="32" ht="12">
      <c r="C32" s="18" t="s">
        <v>201</v>
      </c>
    </row>
    <row r="33" spans="3:5" ht="12">
      <c r="C33" s="51" t="s">
        <v>226</v>
      </c>
      <c r="D33" s="51"/>
      <c r="E33" s="51"/>
    </row>
    <row r="34" ht="8.25" customHeight="1"/>
    <row r="35" spans="1:3" s="51" customFormat="1" ht="12">
      <c r="A35" s="51" t="s">
        <v>36</v>
      </c>
      <c r="C35" s="52" t="s">
        <v>141</v>
      </c>
    </row>
    <row r="36" s="51" customFormat="1" ht="12">
      <c r="C36" s="51" t="s">
        <v>227</v>
      </c>
    </row>
    <row r="37" ht="8.25" customHeight="1"/>
    <row r="38" spans="1:14" ht="12">
      <c r="A38" s="18" t="s">
        <v>37</v>
      </c>
      <c r="C38" s="20" t="s">
        <v>69</v>
      </c>
      <c r="H38" s="19"/>
      <c r="L38" s="19"/>
      <c r="N38" s="19"/>
    </row>
    <row r="39" spans="3:15" ht="12">
      <c r="C39" s="20"/>
      <c r="H39" s="19"/>
      <c r="I39" s="19"/>
      <c r="K39" s="19"/>
      <c r="L39" s="19"/>
      <c r="M39" s="19"/>
      <c r="N39" s="19"/>
      <c r="O39" s="19"/>
    </row>
    <row r="40" spans="3:15" ht="12">
      <c r="C40" s="20"/>
      <c r="E40" s="19" t="s">
        <v>6</v>
      </c>
      <c r="F40" s="19"/>
      <c r="G40" s="19" t="s">
        <v>6</v>
      </c>
      <c r="H40" s="19"/>
      <c r="I40" s="19" t="s">
        <v>70</v>
      </c>
      <c r="K40" s="19" t="s">
        <v>70</v>
      </c>
      <c r="L40" s="19"/>
      <c r="M40" s="19" t="s">
        <v>4</v>
      </c>
      <c r="N40" s="19"/>
      <c r="O40" s="19" t="s">
        <v>4</v>
      </c>
    </row>
    <row r="41" spans="5:15" ht="12">
      <c r="E41" s="19"/>
      <c r="F41" s="19"/>
      <c r="G41" s="19"/>
      <c r="H41" s="19"/>
      <c r="I41" s="19" t="s">
        <v>71</v>
      </c>
      <c r="K41" s="19" t="s">
        <v>71</v>
      </c>
      <c r="L41" s="19"/>
      <c r="M41" s="19" t="s">
        <v>72</v>
      </c>
      <c r="N41" s="19"/>
      <c r="O41" s="19" t="s">
        <v>72</v>
      </c>
    </row>
    <row r="42" spans="8:15" ht="12">
      <c r="H42" s="19"/>
      <c r="I42" s="19" t="s">
        <v>73</v>
      </c>
      <c r="K42" s="19" t="s">
        <v>73</v>
      </c>
      <c r="L42" s="19"/>
      <c r="M42" s="19" t="s">
        <v>74</v>
      </c>
      <c r="N42" s="19"/>
      <c r="O42" s="19" t="s">
        <v>74</v>
      </c>
    </row>
    <row r="43" spans="5:15" ht="12">
      <c r="E43" s="26" t="s">
        <v>213</v>
      </c>
      <c r="F43" s="26"/>
      <c r="G43" s="26" t="s">
        <v>191</v>
      </c>
      <c r="H43" s="19"/>
      <c r="I43" s="26" t="s">
        <v>213</v>
      </c>
      <c r="J43" s="26"/>
      <c r="K43" s="26" t="s">
        <v>191</v>
      </c>
      <c r="L43" s="19"/>
      <c r="M43" s="26" t="s">
        <v>213</v>
      </c>
      <c r="N43" s="26"/>
      <c r="O43" s="26" t="s">
        <v>191</v>
      </c>
    </row>
    <row r="44" spans="5:15" ht="12">
      <c r="E44" s="19" t="s">
        <v>8</v>
      </c>
      <c r="F44" s="19"/>
      <c r="G44" s="19" t="s">
        <v>8</v>
      </c>
      <c r="H44" s="19"/>
      <c r="I44" s="19" t="s">
        <v>8</v>
      </c>
      <c r="K44" s="19" t="s">
        <v>8</v>
      </c>
      <c r="L44" s="19"/>
      <c r="M44" s="19" t="s">
        <v>8</v>
      </c>
      <c r="N44" s="19"/>
      <c r="O44" s="19" t="s">
        <v>8</v>
      </c>
    </row>
    <row r="45" ht="12">
      <c r="F45" s="37"/>
    </row>
    <row r="46" spans="3:15" ht="12">
      <c r="C46" s="18" t="s">
        <v>1</v>
      </c>
      <c r="E46" s="34">
        <v>31156</v>
      </c>
      <c r="F46" s="30"/>
      <c r="G46" s="29">
        <v>19369</v>
      </c>
      <c r="H46" s="33"/>
      <c r="I46" s="29">
        <f>1885-3</f>
        <v>1882</v>
      </c>
      <c r="J46" s="28"/>
      <c r="K46" s="29">
        <v>-401</v>
      </c>
      <c r="L46" s="28"/>
      <c r="M46" s="29">
        <f>118258+3</f>
        <v>118261</v>
      </c>
      <c r="N46" s="28"/>
      <c r="O46" s="29">
        <f>102999+20</f>
        <v>103019</v>
      </c>
    </row>
    <row r="47" spans="5:15" ht="12">
      <c r="E47" s="30"/>
      <c r="F47" s="30"/>
      <c r="G47" s="30"/>
      <c r="H47" s="33"/>
      <c r="I47" s="30"/>
      <c r="J47" s="28"/>
      <c r="K47" s="30"/>
      <c r="L47" s="28"/>
      <c r="M47" s="30"/>
      <c r="N47" s="28"/>
      <c r="O47" s="30"/>
    </row>
    <row r="48" spans="3:15" ht="12">
      <c r="C48" s="18" t="s">
        <v>2</v>
      </c>
      <c r="E48" s="62">
        <v>485</v>
      </c>
      <c r="F48" s="60"/>
      <c r="G48" s="61">
        <v>0</v>
      </c>
      <c r="H48" s="53"/>
      <c r="I48" s="60">
        <v>74</v>
      </c>
      <c r="J48" s="28"/>
      <c r="K48" s="30">
        <v>-51</v>
      </c>
      <c r="L48" s="28"/>
      <c r="M48" s="30">
        <v>1263</v>
      </c>
      <c r="N48" s="28"/>
      <c r="O48" s="30">
        <v>3381</v>
      </c>
    </row>
    <row r="49" spans="5:15" ht="12">
      <c r="E49" s="30"/>
      <c r="F49" s="30"/>
      <c r="G49" s="30"/>
      <c r="H49" s="33"/>
      <c r="I49" s="30"/>
      <c r="J49" s="28"/>
      <c r="K49" s="30"/>
      <c r="L49" s="28"/>
      <c r="M49" s="30"/>
      <c r="N49" s="28"/>
      <c r="O49" s="30"/>
    </row>
    <row r="50" spans="3:15" ht="12">
      <c r="C50" s="18" t="s">
        <v>3</v>
      </c>
      <c r="E50" s="30">
        <f>3567-53-E48</f>
        <v>3029</v>
      </c>
      <c r="F50" s="30"/>
      <c r="G50" s="30">
        <v>1799</v>
      </c>
      <c r="H50" s="33"/>
      <c r="I50" s="30">
        <f>122-74-7</f>
        <v>41</v>
      </c>
      <c r="J50" s="28"/>
      <c r="K50" s="30">
        <v>-838</v>
      </c>
      <c r="L50" s="28"/>
      <c r="M50" s="30">
        <v>14931</v>
      </c>
      <c r="N50" s="28"/>
      <c r="O50" s="30">
        <v>13248</v>
      </c>
    </row>
    <row r="51" spans="5:15" ht="12">
      <c r="E51" s="30"/>
      <c r="F51" s="30"/>
      <c r="G51" s="30"/>
      <c r="H51" s="33"/>
      <c r="I51" s="30"/>
      <c r="J51" s="28"/>
      <c r="K51" s="30"/>
      <c r="L51" s="28"/>
      <c r="M51" s="30"/>
      <c r="N51" s="28"/>
      <c r="O51" s="30"/>
    </row>
    <row r="52" spans="3:15" ht="12">
      <c r="C52" s="18" t="s">
        <v>87</v>
      </c>
      <c r="E52" s="31">
        <v>736</v>
      </c>
      <c r="F52" s="30"/>
      <c r="G52" s="31">
        <v>85</v>
      </c>
      <c r="H52" s="33"/>
      <c r="I52" s="31">
        <v>-258</v>
      </c>
      <c r="J52" s="28"/>
      <c r="K52" s="31">
        <v>-183</v>
      </c>
      <c r="L52" s="28"/>
      <c r="M52" s="31">
        <v>10632</v>
      </c>
      <c r="N52" s="28"/>
      <c r="O52" s="31">
        <v>7079</v>
      </c>
    </row>
    <row r="53" spans="5:15" ht="12">
      <c r="E53" s="33"/>
      <c r="F53" s="33"/>
      <c r="G53" s="33"/>
      <c r="H53" s="33"/>
      <c r="I53" s="33"/>
      <c r="J53" s="28"/>
      <c r="K53" s="33"/>
      <c r="L53" s="28"/>
      <c r="M53" s="33"/>
      <c r="N53" s="28"/>
      <c r="O53" s="33"/>
    </row>
    <row r="54" spans="5:15" ht="12">
      <c r="E54" s="32">
        <f>SUM(E46:E52)</f>
        <v>35406</v>
      </c>
      <c r="F54" s="33"/>
      <c r="G54" s="32">
        <f>SUM(G46:G52)</f>
        <v>21253</v>
      </c>
      <c r="H54" s="28"/>
      <c r="I54" s="32">
        <f>SUM(I46:I52)</f>
        <v>1739</v>
      </c>
      <c r="J54" s="28"/>
      <c r="K54" s="32">
        <f>SUM(K46:K52)</f>
        <v>-1473</v>
      </c>
      <c r="L54" s="28"/>
      <c r="M54" s="32">
        <f>SUM(M46:M52)</f>
        <v>145087</v>
      </c>
      <c r="N54" s="28"/>
      <c r="O54" s="32">
        <f>SUM(O46:O52)</f>
        <v>126727</v>
      </c>
    </row>
    <row r="55" spans="5:15" ht="12">
      <c r="E55" s="38"/>
      <c r="F55" s="38"/>
      <c r="G55" s="38"/>
      <c r="H55" s="22"/>
      <c r="I55" s="38"/>
      <c r="J55" s="22"/>
      <c r="K55" s="38"/>
      <c r="L55" s="22"/>
      <c r="M55" s="38"/>
      <c r="N55" s="22"/>
      <c r="O55" s="38"/>
    </row>
    <row r="56" spans="3:15" ht="12">
      <c r="C56" s="18" t="s">
        <v>237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ht="12">
      <c r="C57" s="18" t="s">
        <v>167</v>
      </c>
    </row>
    <row r="60" ht="12" customHeight="1"/>
    <row r="61" ht="12" customHeight="1"/>
    <row r="62" ht="12" customHeight="1"/>
    <row r="63" ht="7.5" customHeight="1"/>
    <row r="66" ht="11.25" customHeight="1"/>
    <row r="67" ht="8.25" customHeight="1"/>
    <row r="68" ht="8.25" customHeight="1"/>
    <row r="71" ht="8.25" customHeight="1"/>
    <row r="75" ht="8.25" customHeight="1"/>
    <row r="79" ht="8.25" customHeight="1"/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" right="0" top="0.62992126" bottom="0.393700787401575" header="0.31496063" footer="0.25"/>
  <pageSetup fitToHeight="1" fitToWidth="1" horizontalDpi="360" verticalDpi="360" orientation="portrait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46">
      <selection activeCell="C57" sqref="C57"/>
    </sheetView>
  </sheetViews>
  <sheetFormatPr defaultColWidth="9.33203125" defaultRowHeight="12.75"/>
  <cols>
    <col min="1" max="1" width="4" style="18" customWidth="1"/>
    <col min="2" max="2" width="1.0078125" style="18" customWidth="1"/>
    <col min="3" max="4" width="9.33203125" style="18" customWidth="1"/>
    <col min="5" max="5" width="12.16015625" style="18" customWidth="1"/>
    <col min="6" max="6" width="1.3359375" style="18" customWidth="1"/>
    <col min="7" max="7" width="12.33203125" style="18" customWidth="1"/>
    <col min="8" max="8" width="1.3359375" style="18" customWidth="1"/>
    <col min="9" max="9" width="11.83203125" style="18" customWidth="1"/>
    <col min="10" max="10" width="1.3359375" style="18" customWidth="1"/>
    <col min="11" max="11" width="12.83203125" style="18" customWidth="1"/>
    <col min="12" max="12" width="1.3359375" style="18" customWidth="1"/>
    <col min="13" max="13" width="13.83203125" style="18" customWidth="1"/>
    <col min="14" max="14" width="1.3359375" style="18" customWidth="1"/>
    <col min="15" max="15" width="14" style="18" customWidth="1"/>
    <col min="16" max="16384" width="9.33203125" style="18" customWidth="1"/>
  </cols>
  <sheetData>
    <row r="1" spans="1:15" ht="1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2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2">
      <c r="A5" s="68" t="s">
        <v>215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2">
      <c r="A6" s="64" t="s">
        <v>12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2">
      <c r="A7" s="64" t="s">
        <v>171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ht="8.25" customHeight="1"/>
    <row r="9" spans="1:3" ht="12.75" customHeight="1">
      <c r="A9" s="18" t="s">
        <v>142</v>
      </c>
      <c r="C9" s="20" t="s">
        <v>174</v>
      </c>
    </row>
    <row r="10" ht="12.75" customHeight="1">
      <c r="C10" s="18" t="s">
        <v>238</v>
      </c>
    </row>
    <row r="11" ht="12.75" customHeight="1">
      <c r="C11" s="18" t="s">
        <v>164</v>
      </c>
    </row>
    <row r="12" ht="12.75" customHeight="1">
      <c r="C12" s="18" t="s">
        <v>166</v>
      </c>
    </row>
    <row r="13" ht="8.25" customHeight="1"/>
    <row r="14" spans="1:3" ht="12.75" customHeight="1">
      <c r="A14" s="18" t="s">
        <v>160</v>
      </c>
      <c r="C14" s="20" t="s">
        <v>175</v>
      </c>
    </row>
    <row r="15" ht="12.75" customHeight="1">
      <c r="C15" s="18" t="s">
        <v>235</v>
      </c>
    </row>
    <row r="16" ht="6.75" customHeight="1"/>
    <row r="17" spans="1:3" ht="12.75" customHeight="1">
      <c r="A17" s="18" t="s">
        <v>47</v>
      </c>
      <c r="C17" s="20" t="s">
        <v>176</v>
      </c>
    </row>
    <row r="18" ht="12.75" customHeight="1">
      <c r="C18" s="18" t="s">
        <v>202</v>
      </c>
    </row>
    <row r="19" ht="12.75" customHeight="1">
      <c r="C19" s="18" t="s">
        <v>203</v>
      </c>
    </row>
    <row r="20" ht="4.5" customHeight="1"/>
    <row r="21" spans="1:3" ht="12.75" customHeight="1">
      <c r="A21" s="18" t="s">
        <v>49</v>
      </c>
      <c r="C21" s="20" t="s">
        <v>177</v>
      </c>
    </row>
    <row r="22" s="51" customFormat="1" ht="12.75" customHeight="1">
      <c r="C22" s="51" t="s">
        <v>234</v>
      </c>
    </row>
    <row r="23" s="51" customFormat="1" ht="12.75" customHeight="1">
      <c r="C23" s="51" t="s">
        <v>241</v>
      </c>
    </row>
    <row r="24" spans="1:16" ht="12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6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ht="12.75" customHeight="1">
      <c r="A26" s="20" t="s">
        <v>165</v>
      </c>
    </row>
    <row r="27" ht="8.25" customHeight="1"/>
    <row r="28" spans="1:3" ht="12.75" customHeight="1">
      <c r="A28" s="18" t="s">
        <v>64</v>
      </c>
      <c r="C28" s="20" t="s">
        <v>5</v>
      </c>
    </row>
    <row r="29" spans="3:13" ht="12.75" customHeight="1">
      <c r="C29" s="20"/>
      <c r="K29" s="19" t="s">
        <v>143</v>
      </c>
      <c r="L29" s="19"/>
      <c r="M29" s="19" t="s">
        <v>144</v>
      </c>
    </row>
    <row r="30" spans="11:13" ht="12.75" customHeight="1">
      <c r="K30" s="19" t="s">
        <v>123</v>
      </c>
      <c r="M30" s="19" t="s">
        <v>123</v>
      </c>
    </row>
    <row r="31" spans="11:13" ht="12.75" customHeight="1">
      <c r="K31" s="19" t="s">
        <v>18</v>
      </c>
      <c r="M31" s="19" t="s">
        <v>18</v>
      </c>
    </row>
    <row r="32" spans="11:13" ht="12.75" customHeight="1">
      <c r="K32" s="26" t="s">
        <v>213</v>
      </c>
      <c r="L32" s="19"/>
      <c r="M32" s="26" t="s">
        <v>213</v>
      </c>
    </row>
    <row r="33" spans="11:13" ht="12.75" customHeight="1">
      <c r="K33" s="19" t="s">
        <v>8</v>
      </c>
      <c r="M33" s="19" t="s">
        <v>8</v>
      </c>
    </row>
    <row r="34" ht="8.25" customHeight="1"/>
    <row r="35" spans="3:13" ht="12.75" customHeight="1">
      <c r="C35" s="18" t="s">
        <v>52</v>
      </c>
      <c r="K35" s="29"/>
      <c r="M35" s="29"/>
    </row>
    <row r="36" spans="3:16" ht="12.75" customHeight="1">
      <c r="C36" s="18" t="s">
        <v>53</v>
      </c>
      <c r="K36" s="30">
        <f>-PL!G33</f>
        <v>332</v>
      </c>
      <c r="M36" s="30">
        <f>+K36</f>
        <v>332</v>
      </c>
      <c r="P36" s="28"/>
    </row>
    <row r="37" spans="3:16" ht="12.75" customHeight="1">
      <c r="C37" s="18" t="s">
        <v>54</v>
      </c>
      <c r="K37" s="31">
        <v>0</v>
      </c>
      <c r="M37" s="31">
        <v>0</v>
      </c>
      <c r="P37" s="28"/>
    </row>
    <row r="38" spans="11:16" ht="12.75" customHeight="1">
      <c r="K38" s="28">
        <f>SUM(K36:K37)</f>
        <v>332</v>
      </c>
      <c r="M38" s="28">
        <f>SUM(M36:M37)</f>
        <v>332</v>
      </c>
      <c r="O38" s="28"/>
      <c r="P38" s="28"/>
    </row>
    <row r="39" spans="11:16" ht="4.5" customHeight="1">
      <c r="K39" s="28"/>
      <c r="M39" s="28"/>
      <c r="P39" s="28"/>
    </row>
    <row r="40" spans="3:16" ht="12.75" customHeight="1">
      <c r="C40" s="18" t="s">
        <v>55</v>
      </c>
      <c r="K40" s="28">
        <v>0</v>
      </c>
      <c r="M40" s="28">
        <v>0</v>
      </c>
      <c r="P40" s="28"/>
    </row>
    <row r="41" spans="11:16" ht="6" customHeight="1">
      <c r="K41" s="28"/>
      <c r="M41" s="28"/>
      <c r="P41" s="28"/>
    </row>
    <row r="42" spans="3:16" ht="12.75" customHeight="1">
      <c r="C42" s="18" t="s">
        <v>56</v>
      </c>
      <c r="K42" s="28"/>
      <c r="M42" s="28">
        <v>0</v>
      </c>
      <c r="P42" s="28"/>
    </row>
    <row r="43" spans="11:16" ht="3.75" customHeight="1">
      <c r="K43" s="28"/>
      <c r="M43" s="28"/>
      <c r="P43" s="28"/>
    </row>
    <row r="44" spans="11:16" ht="12.75" customHeight="1">
      <c r="K44" s="32">
        <f>K38+K40+K42</f>
        <v>332</v>
      </c>
      <c r="M44" s="32">
        <f>M38+M40+M42</f>
        <v>332</v>
      </c>
      <c r="O44" s="33"/>
      <c r="P44" s="28"/>
    </row>
    <row r="45" spans="9:15" ht="12.75" customHeight="1">
      <c r="I45" s="33"/>
      <c r="K45" s="33"/>
      <c r="L45" s="28"/>
      <c r="M45" s="33"/>
      <c r="N45" s="28"/>
      <c r="O45" s="33"/>
    </row>
    <row r="46" spans="3:15" ht="12.75" customHeight="1">
      <c r="C46" s="18" t="s">
        <v>181</v>
      </c>
      <c r="I46" s="33"/>
      <c r="K46" s="33"/>
      <c r="L46" s="28"/>
      <c r="M46" s="33"/>
      <c r="N46" s="28"/>
      <c r="O46" s="33"/>
    </row>
    <row r="47" spans="3:15" ht="12.75" customHeight="1">
      <c r="C47" s="18" t="s">
        <v>239</v>
      </c>
      <c r="I47" s="33"/>
      <c r="K47" s="33"/>
      <c r="L47" s="28"/>
      <c r="M47" s="33"/>
      <c r="N47" s="28"/>
      <c r="O47" s="33"/>
    </row>
    <row r="48" spans="9:15" ht="12.75" customHeight="1">
      <c r="I48" s="33"/>
      <c r="K48" s="33"/>
      <c r="L48" s="28"/>
      <c r="M48" s="33"/>
      <c r="N48" s="28"/>
      <c r="O48" s="33"/>
    </row>
    <row r="49" spans="1:15" ht="12.75" customHeight="1">
      <c r="A49" s="18" t="s">
        <v>65</v>
      </c>
      <c r="C49" s="20" t="s">
        <v>200</v>
      </c>
      <c r="I49" s="33"/>
      <c r="K49" s="33"/>
      <c r="L49" s="28"/>
      <c r="M49" s="33"/>
      <c r="N49" s="28"/>
      <c r="O49" s="33"/>
    </row>
    <row r="50" spans="3:15" ht="12.75" customHeight="1">
      <c r="C50" s="18" t="s">
        <v>220</v>
      </c>
      <c r="I50" s="33"/>
      <c r="K50" s="53"/>
      <c r="L50" s="54"/>
      <c r="M50" s="53"/>
      <c r="N50" s="28"/>
      <c r="O50" s="33"/>
    </row>
    <row r="51" spans="9:15" ht="12.75" customHeight="1">
      <c r="I51" s="33"/>
      <c r="K51" s="33"/>
      <c r="L51" s="28"/>
      <c r="M51" s="33"/>
      <c r="N51" s="28"/>
      <c r="O51" s="33"/>
    </row>
    <row r="52" spans="1:15" ht="12.75" customHeight="1">
      <c r="A52" s="18" t="s">
        <v>66</v>
      </c>
      <c r="C52" s="20" t="s">
        <v>197</v>
      </c>
      <c r="I52" s="33"/>
      <c r="K52" s="33"/>
      <c r="L52" s="28"/>
      <c r="M52" s="33"/>
      <c r="N52" s="28"/>
      <c r="O52" s="33"/>
    </row>
    <row r="53" spans="3:15" ht="12.75" customHeight="1">
      <c r="C53" s="18" t="s">
        <v>221</v>
      </c>
      <c r="I53" s="53"/>
      <c r="J53" s="51"/>
      <c r="K53" s="53"/>
      <c r="L53" s="54"/>
      <c r="M53" s="53"/>
      <c r="N53" s="28"/>
      <c r="O53" s="33"/>
    </row>
    <row r="54" spans="3:15" ht="12.75" customHeight="1">
      <c r="C54" s="18" t="s">
        <v>163</v>
      </c>
      <c r="I54" s="33"/>
      <c r="K54" s="33"/>
      <c r="L54" s="28"/>
      <c r="M54" s="33"/>
      <c r="N54" s="28"/>
      <c r="O54" s="33"/>
    </row>
    <row r="55" spans="9:15" ht="12.75" customHeight="1">
      <c r="I55" s="33"/>
      <c r="K55" s="33"/>
      <c r="L55" s="28"/>
      <c r="M55" s="33"/>
      <c r="N55" s="28"/>
      <c r="O55" s="33"/>
    </row>
    <row r="56" spans="1:15" ht="12.75" customHeight="1">
      <c r="A56" s="18" t="s">
        <v>68</v>
      </c>
      <c r="C56" s="52" t="s">
        <v>169</v>
      </c>
      <c r="D56" s="51"/>
      <c r="E56" s="51"/>
      <c r="F56" s="51"/>
      <c r="G56" s="51"/>
      <c r="H56" s="51"/>
      <c r="I56" s="53"/>
      <c r="J56" s="51"/>
      <c r="K56" s="53"/>
      <c r="L56" s="54"/>
      <c r="M56" s="53"/>
      <c r="N56" s="54"/>
      <c r="O56" s="53"/>
    </row>
    <row r="57" spans="3:15" ht="12.75" customHeight="1">
      <c r="C57" s="51" t="s">
        <v>246</v>
      </c>
      <c r="D57" s="51"/>
      <c r="E57" s="51"/>
      <c r="F57" s="51"/>
      <c r="G57" s="51"/>
      <c r="H57" s="51"/>
      <c r="I57" s="53"/>
      <c r="J57" s="51"/>
      <c r="K57" s="53"/>
      <c r="L57" s="54"/>
      <c r="M57" s="53"/>
      <c r="N57" s="54"/>
      <c r="O57" s="53"/>
    </row>
    <row r="58" spans="4:15" ht="3.75" customHeight="1">
      <c r="D58" s="51"/>
      <c r="E58" s="51"/>
      <c r="F58" s="51"/>
      <c r="G58" s="51"/>
      <c r="H58" s="51"/>
      <c r="I58" s="53"/>
      <c r="J58" s="51"/>
      <c r="K58" s="53"/>
      <c r="L58" s="54"/>
      <c r="M58" s="53"/>
      <c r="N58" s="54"/>
      <c r="O58" s="53"/>
    </row>
    <row r="59" spans="3:13" ht="12.75" customHeight="1">
      <c r="C59" s="51" t="s">
        <v>245</v>
      </c>
      <c r="D59" s="51"/>
      <c r="E59" s="51"/>
      <c r="K59" s="51"/>
      <c r="L59" s="51"/>
      <c r="M59" s="51"/>
    </row>
    <row r="60" spans="5:15" ht="12">
      <c r="E60" s="51"/>
      <c r="G60" s="51"/>
      <c r="K60" s="51"/>
      <c r="L60" s="51"/>
      <c r="M60" s="51"/>
      <c r="N60" s="51"/>
      <c r="O60" s="51"/>
    </row>
    <row r="66" ht="6" customHeight="1"/>
    <row r="71" ht="6" customHeight="1"/>
    <row r="77" ht="6" customHeight="1"/>
    <row r="79" ht="8.25" customHeight="1"/>
    <row r="82" ht="8.25" customHeight="1"/>
    <row r="85" ht="11.25" customHeight="1"/>
    <row r="90" ht="3.75" customHeight="1"/>
    <row r="92" ht="8.25" customHeight="1"/>
    <row r="97" ht="6" customHeight="1"/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736220472" right="0.236220472440945" top="0.56496063" bottom="0.248031496" header="0.511811023622047" footer="0.011811024"/>
  <pageSetup fitToHeight="1" fitToWidth="1" horizontalDpi="360" verticalDpi="360" orientation="portrait" paperSize="9" scale="96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57">
      <selection activeCell="C60" sqref="C60"/>
    </sheetView>
  </sheetViews>
  <sheetFormatPr defaultColWidth="9.33203125" defaultRowHeight="12.75"/>
  <cols>
    <col min="1" max="1" width="4.16015625" style="18" customWidth="1"/>
    <col min="2" max="2" width="1.83203125" style="18" customWidth="1"/>
    <col min="3" max="3" width="9.33203125" style="18" customWidth="1"/>
    <col min="4" max="4" width="14.83203125" style="18" customWidth="1"/>
    <col min="5" max="5" width="12.5" style="18" customWidth="1"/>
    <col min="6" max="6" width="1.3359375" style="18" customWidth="1"/>
    <col min="7" max="7" width="12.5" style="18" customWidth="1"/>
    <col min="8" max="8" width="1.3359375" style="18" customWidth="1"/>
    <col min="9" max="9" width="12.5" style="18" customWidth="1"/>
    <col min="10" max="10" width="1.3359375" style="18" customWidth="1"/>
    <col min="11" max="11" width="12.5" style="18" customWidth="1"/>
    <col min="12" max="12" width="1.3359375" style="18" customWidth="1"/>
    <col min="13" max="13" width="12.5" style="18" customWidth="1"/>
    <col min="14" max="14" width="2.33203125" style="18" customWidth="1"/>
    <col min="15" max="15" width="7.16015625" style="18" customWidth="1"/>
    <col min="16" max="16384" width="9.33203125" style="18" customWidth="1"/>
  </cols>
  <sheetData>
    <row r="1" spans="1:15" ht="1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2">
      <c r="A3" s="64" t="s">
        <v>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2">
      <c r="A5" s="68" t="s">
        <v>215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2">
      <c r="A6" s="64" t="s">
        <v>12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2">
      <c r="A7" s="64" t="s">
        <v>171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3" ht="12">
      <c r="A9" s="18" t="s">
        <v>75</v>
      </c>
      <c r="C9" s="20" t="s">
        <v>59</v>
      </c>
    </row>
    <row r="10" spans="11:13" ht="12">
      <c r="K10" s="19" t="s">
        <v>22</v>
      </c>
      <c r="M10" s="19" t="s">
        <v>22</v>
      </c>
    </row>
    <row r="11" spans="11:13" ht="12">
      <c r="K11" s="19" t="s">
        <v>23</v>
      </c>
      <c r="M11" s="19" t="s">
        <v>24</v>
      </c>
    </row>
    <row r="12" spans="11:13" ht="12">
      <c r="K12" s="19" t="s">
        <v>15</v>
      </c>
      <c r="M12" s="19" t="s">
        <v>25</v>
      </c>
    </row>
    <row r="13" spans="11:13" ht="12">
      <c r="K13" s="19" t="s">
        <v>18</v>
      </c>
      <c r="M13" s="19" t="s">
        <v>26</v>
      </c>
    </row>
    <row r="14" spans="11:13" ht="12">
      <c r="K14" s="26" t="s">
        <v>213</v>
      </c>
      <c r="L14" s="19"/>
      <c r="M14" s="26" t="s">
        <v>219</v>
      </c>
    </row>
    <row r="15" spans="11:13" ht="12">
      <c r="K15" s="19" t="s">
        <v>8</v>
      </c>
      <c r="M15" s="19" t="s">
        <v>8</v>
      </c>
    </row>
    <row r="16" ht="6" customHeight="1"/>
    <row r="17" spans="3:13" ht="12">
      <c r="C17" s="18" t="s">
        <v>60</v>
      </c>
      <c r="K17" s="34">
        <v>13469</v>
      </c>
      <c r="M17" s="34">
        <f>12215+138</f>
        <v>12353</v>
      </c>
    </row>
    <row r="18" spans="11:13" ht="12">
      <c r="K18" s="35"/>
      <c r="M18" s="35"/>
    </row>
    <row r="19" spans="3:13" ht="12">
      <c r="C19" s="18" t="s">
        <v>61</v>
      </c>
      <c r="K19" s="36">
        <f>11736-1</f>
        <v>11735</v>
      </c>
      <c r="M19" s="36">
        <v>10775</v>
      </c>
    </row>
    <row r="20" spans="11:13" ht="12.75" thickBot="1">
      <c r="K20" s="25">
        <f>SUM(K17:K19)</f>
        <v>25204</v>
      </c>
      <c r="M20" s="25">
        <f>SUM(M17:M19)</f>
        <v>23128</v>
      </c>
    </row>
    <row r="21" spans="11:13" ht="15.75" customHeight="1" thickTop="1">
      <c r="K21" s="22"/>
      <c r="M21" s="22"/>
    </row>
    <row r="22" spans="3:13" ht="12">
      <c r="C22" s="18" t="s">
        <v>62</v>
      </c>
      <c r="K22" s="34">
        <v>22827</v>
      </c>
      <c r="M22" s="34">
        <v>22990</v>
      </c>
    </row>
    <row r="23" spans="11:13" ht="12">
      <c r="K23" s="35"/>
      <c r="M23" s="35"/>
    </row>
    <row r="24" spans="3:13" ht="12">
      <c r="C24" s="18" t="s">
        <v>63</v>
      </c>
      <c r="K24" s="36">
        <v>2377</v>
      </c>
      <c r="M24" s="36">
        <f>137+1</f>
        <v>138</v>
      </c>
    </row>
    <row r="25" spans="11:13" ht="12.75" thickBot="1">
      <c r="K25" s="25">
        <f>SUM(K22:K24)</f>
        <v>25204</v>
      </c>
      <c r="M25" s="25">
        <f>SUM(M22:M24)</f>
        <v>23128</v>
      </c>
    </row>
    <row r="26" ht="12.75" thickTop="1">
      <c r="C26" s="18" t="s">
        <v>198</v>
      </c>
    </row>
    <row r="27" ht="6" customHeight="1"/>
    <row r="28" spans="3:13" ht="13.5" customHeight="1">
      <c r="C28" s="18" t="s">
        <v>236</v>
      </c>
      <c r="K28" s="28">
        <v>1456</v>
      </c>
      <c r="L28" s="28"/>
      <c r="M28" s="28">
        <v>41</v>
      </c>
    </row>
    <row r="29" spans="3:13" ht="12.75" thickBot="1">
      <c r="C29" s="18" t="s">
        <v>98</v>
      </c>
      <c r="K29" s="56">
        <v>1176</v>
      </c>
      <c r="L29" s="28"/>
      <c r="M29" s="56">
        <v>1185</v>
      </c>
    </row>
    <row r="30" spans="1:15" ht="6" customHeight="1" thickTop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">
      <c r="A31" s="18" t="s">
        <v>85</v>
      </c>
      <c r="C31" s="20" t="s">
        <v>178</v>
      </c>
      <c r="L31" s="19"/>
      <c r="M31" s="19"/>
      <c r="N31" s="19"/>
      <c r="O31" s="19"/>
    </row>
    <row r="32" spans="3:15" ht="12">
      <c r="C32" s="51" t="s">
        <v>228</v>
      </c>
      <c r="I32" s="51"/>
      <c r="J32" s="51"/>
      <c r="K32" s="51"/>
      <c r="L32" s="21"/>
      <c r="M32" s="21"/>
      <c r="N32" s="19"/>
      <c r="O32" s="19"/>
    </row>
    <row r="33" spans="12:15" ht="8.25" customHeight="1">
      <c r="L33" s="19"/>
      <c r="M33" s="19"/>
      <c r="N33" s="19"/>
      <c r="O33" s="19"/>
    </row>
    <row r="34" spans="1:15" s="51" customFormat="1" ht="12">
      <c r="A34" s="51" t="s">
        <v>76</v>
      </c>
      <c r="C34" s="52" t="s">
        <v>67</v>
      </c>
      <c r="L34" s="21"/>
      <c r="M34" s="21"/>
      <c r="N34" s="21"/>
      <c r="O34" s="21"/>
    </row>
    <row r="35" spans="3:15" s="51" customFormat="1" ht="12">
      <c r="C35" s="51" t="s">
        <v>247</v>
      </c>
      <c r="L35" s="21"/>
      <c r="M35" s="21"/>
      <c r="N35" s="21"/>
      <c r="O35" s="21"/>
    </row>
    <row r="36" spans="3:15" s="51" customFormat="1" ht="12">
      <c r="C36" s="51" t="s">
        <v>248</v>
      </c>
      <c r="L36" s="21"/>
      <c r="M36" s="21"/>
      <c r="N36" s="21"/>
      <c r="O36" s="21"/>
    </row>
    <row r="37" spans="1:15" ht="7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 customHeight="1">
      <c r="A38" s="18" t="s">
        <v>77</v>
      </c>
      <c r="C38" s="52" t="s">
        <v>179</v>
      </c>
      <c r="D38" s="51"/>
      <c r="E38" s="51"/>
      <c r="F38" s="51"/>
      <c r="G38" s="51"/>
      <c r="H38" s="21"/>
      <c r="I38" s="21"/>
      <c r="J38" s="21"/>
      <c r="K38" s="21"/>
      <c r="L38" s="21"/>
      <c r="M38" s="21"/>
      <c r="N38" s="21"/>
      <c r="O38" s="21"/>
    </row>
    <row r="39" spans="3:15" ht="12.75" customHeight="1">
      <c r="C39" s="51" t="s">
        <v>242</v>
      </c>
      <c r="D39" s="51"/>
      <c r="E39" s="51"/>
      <c r="F39" s="51"/>
      <c r="G39" s="51"/>
      <c r="H39" s="21"/>
      <c r="I39" s="21"/>
      <c r="J39" s="21"/>
      <c r="K39" s="21"/>
      <c r="L39" s="21"/>
      <c r="M39" s="21"/>
      <c r="N39" s="21"/>
      <c r="O39" s="21"/>
    </row>
    <row r="40" spans="3:15" ht="13.5" customHeight="1">
      <c r="C40" s="51" t="s">
        <v>249</v>
      </c>
      <c r="D40" s="51"/>
      <c r="E40" s="51"/>
      <c r="F40" s="51"/>
      <c r="G40" s="51"/>
      <c r="H40" s="21"/>
      <c r="I40" s="21"/>
      <c r="J40" s="21"/>
      <c r="K40" s="21"/>
      <c r="L40" s="21"/>
      <c r="M40" s="21"/>
      <c r="N40" s="21"/>
      <c r="O40" s="21"/>
    </row>
    <row r="41" spans="3:15" ht="8.25" customHeight="1">
      <c r="C41" s="51"/>
      <c r="D41" s="51"/>
      <c r="E41" s="51"/>
      <c r="F41" s="51"/>
      <c r="G41" s="51"/>
      <c r="H41" s="21"/>
      <c r="I41" s="21"/>
      <c r="J41" s="21"/>
      <c r="K41" s="21"/>
      <c r="L41" s="21"/>
      <c r="M41" s="21"/>
      <c r="N41" s="21"/>
      <c r="O41" s="21"/>
    </row>
    <row r="42" spans="3:15" ht="8.25" customHeight="1">
      <c r="C42" s="51"/>
      <c r="D42" s="51"/>
      <c r="E42" s="51"/>
      <c r="F42" s="51"/>
      <c r="G42" s="51"/>
      <c r="H42" s="21"/>
      <c r="I42" s="21"/>
      <c r="J42" s="21"/>
      <c r="K42" s="21"/>
      <c r="L42" s="21"/>
      <c r="M42" s="21"/>
      <c r="N42" s="21"/>
      <c r="O42" s="21"/>
    </row>
    <row r="43" spans="1:15" ht="11.25" customHeight="1">
      <c r="A43" s="18" t="s">
        <v>79</v>
      </c>
      <c r="C43" s="52" t="s">
        <v>86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2">
      <c r="A44" s="19"/>
      <c r="B44" s="19"/>
      <c r="C44" s="51" t="s">
        <v>251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6" customHeight="1">
      <c r="A45" s="19"/>
      <c r="B45" s="19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</row>
    <row r="46" spans="1:15" ht="12">
      <c r="A46" s="19"/>
      <c r="B46" s="19"/>
      <c r="C46" s="51" t="s">
        <v>199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</row>
    <row r="47" spans="1:15" ht="12">
      <c r="A47" s="19"/>
      <c r="B47" s="19"/>
      <c r="C47" s="51" t="s">
        <v>212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2">
      <c r="A48" s="19"/>
      <c r="B48" s="19"/>
      <c r="C48" s="51" t="s">
        <v>180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3:15" ht="11.25" customHeight="1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12">
      <c r="A50" s="18" t="s">
        <v>154</v>
      </c>
      <c r="C50" s="52" t="s">
        <v>146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3:15" ht="12">
      <c r="C51" s="51" t="s">
        <v>250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3:15" ht="12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3" ht="12">
      <c r="A53" s="18" t="s">
        <v>145</v>
      </c>
      <c r="C53" s="20" t="s">
        <v>78</v>
      </c>
    </row>
    <row r="54" ht="12">
      <c r="C54" s="18" t="s">
        <v>97</v>
      </c>
    </row>
    <row r="55" ht="12.75" customHeight="1"/>
    <row r="56" spans="1:3" ht="12">
      <c r="A56" s="18" t="s">
        <v>148</v>
      </c>
      <c r="C56" s="20" t="s">
        <v>80</v>
      </c>
    </row>
    <row r="57" spans="3:15" ht="12">
      <c r="C57" s="51" t="s">
        <v>229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58" spans="3:15" ht="12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3" ht="12">
      <c r="A59" s="18" t="s">
        <v>161</v>
      </c>
      <c r="C59" s="20" t="s">
        <v>162</v>
      </c>
    </row>
    <row r="60" spans="3:14" ht="13.5" customHeight="1">
      <c r="C60" s="18" t="s">
        <v>253</v>
      </c>
      <c r="K60" s="51"/>
      <c r="L60" s="51"/>
      <c r="M60" s="51"/>
      <c r="N60" s="51"/>
    </row>
    <row r="61" ht="13.5" customHeight="1">
      <c r="C61" s="18" t="s">
        <v>243</v>
      </c>
    </row>
    <row r="63" ht="12">
      <c r="A63" s="20" t="s">
        <v>81</v>
      </c>
    </row>
    <row r="64" ht="12">
      <c r="A64" s="20"/>
    </row>
    <row r="65" ht="12">
      <c r="A65" s="20"/>
    </row>
    <row r="68" ht="12">
      <c r="A68" s="20" t="s">
        <v>82</v>
      </c>
    </row>
    <row r="69" ht="12">
      <c r="A69" s="20" t="s">
        <v>83</v>
      </c>
    </row>
    <row r="70" ht="12">
      <c r="A70" s="20"/>
    </row>
    <row r="71" ht="12">
      <c r="A71" s="18" t="s">
        <v>84</v>
      </c>
    </row>
    <row r="72" ht="12">
      <c r="A72" s="27" t="s">
        <v>252</v>
      </c>
    </row>
  </sheetData>
  <mergeCells count="7">
    <mergeCell ref="A7:O7"/>
    <mergeCell ref="A5:O5"/>
    <mergeCell ref="A6:O6"/>
    <mergeCell ref="A1:O1"/>
    <mergeCell ref="A2:O2"/>
    <mergeCell ref="A3:O3"/>
    <mergeCell ref="A4:O4"/>
  </mergeCells>
  <printOptions horizontalCentered="1"/>
  <pageMargins left="0.75" right="0" top="0.5" bottom="0.75" header="0.25" footer="0.25"/>
  <pageSetup fitToHeight="1" fitToWidth="1" horizontalDpi="360" verticalDpi="36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finance1</cp:lastModifiedBy>
  <cp:lastPrinted>2004-11-29T01:39:15Z</cp:lastPrinted>
  <dcterms:created xsi:type="dcterms:W3CDTF">1999-08-09T06:44:04Z</dcterms:created>
  <dcterms:modified xsi:type="dcterms:W3CDTF">2004-11-29T02:11:44Z</dcterms:modified>
  <cp:category/>
  <cp:version/>
  <cp:contentType/>
  <cp:contentStatus/>
</cp:coreProperties>
</file>